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965" yWindow="60" windowWidth="16350" windowHeight="11580" tabRatio="602" firstSheet="21" activeTab="24"/>
  </bookViews>
  <sheets>
    <sheet name="수익정산1월 " sheetId="2" r:id="rId1"/>
    <sheet name="수익정산2월" sheetId="3" r:id="rId2"/>
    <sheet name="수익정산3월 " sheetId="4" r:id="rId3"/>
    <sheet name="수익정산4월" sheetId="7" r:id="rId4"/>
    <sheet name="수익정산5월" sheetId="9" r:id="rId5"/>
    <sheet name="수익정산6월" sheetId="11" r:id="rId6"/>
    <sheet name="수익정산7월" sheetId="12" r:id="rId7"/>
    <sheet name="수익정산8월" sheetId="14" r:id="rId8"/>
    <sheet name="수익정산9월" sheetId="15" r:id="rId9"/>
    <sheet name="수익정산10월" sheetId="16" r:id="rId10"/>
    <sheet name="수익정산11월" sheetId="17" r:id="rId11"/>
    <sheet name="수익정산12월" sheetId="18" r:id="rId12"/>
    <sheet name="수익정산 2016년 1월" sheetId="19" r:id="rId13"/>
    <sheet name="수익정산 2016년 2월" sheetId="20" r:id="rId14"/>
    <sheet name="수익정산 2016년 3월" sheetId="21" r:id="rId15"/>
    <sheet name="수익정산 2016년 4월" sheetId="22" r:id="rId16"/>
    <sheet name="수익정산 2016년 5월" sheetId="23" r:id="rId17"/>
    <sheet name="수익정산 2016년 6월" sheetId="24" r:id="rId18"/>
    <sheet name="수익정산 2016년 7월" sheetId="26" r:id="rId19"/>
    <sheet name="수익정산 2016년 8월" sheetId="27" r:id="rId20"/>
    <sheet name="수익정산 2016년 9월" sheetId="28" r:id="rId21"/>
    <sheet name="수익정산 2016년 10월" sheetId="29" r:id="rId22"/>
    <sheet name="수익정산 2016년 11월" sheetId="30" r:id="rId23"/>
    <sheet name="수익정산 2016년 12월" sheetId="31" r:id="rId24"/>
    <sheet name="Sheet1" sheetId="32" r:id="rId25"/>
  </sheets>
  <calcPr calcId="145621"/>
</workbook>
</file>

<file path=xl/calcChain.xml><?xml version="1.0" encoding="utf-8"?>
<calcChain xmlns="http://schemas.openxmlformats.org/spreadsheetml/2006/main">
  <c r="B52" i="32" l="1"/>
  <c r="E44" i="32"/>
  <c r="E43" i="32"/>
  <c r="E42" i="32"/>
  <c r="E41" i="32"/>
  <c r="B50" i="32"/>
  <c r="B48" i="32"/>
  <c r="B51" i="32" s="1"/>
  <c r="C38" i="32"/>
  <c r="C33" i="32"/>
  <c r="D38" i="32" s="1"/>
  <c r="E45" i="32" l="1"/>
  <c r="B53" i="32"/>
  <c r="F45" i="31"/>
  <c r="C7" i="31"/>
  <c r="C20" i="31" s="1"/>
  <c r="C25" i="31" s="1"/>
  <c r="C26" i="31" s="1"/>
  <c r="C38" i="31" s="1"/>
  <c r="E38" i="31" s="1"/>
  <c r="B48" i="31"/>
  <c r="B50" i="31"/>
  <c r="B38" i="31"/>
  <c r="C33" i="31"/>
  <c r="F43" i="31"/>
  <c r="F42" i="31"/>
  <c r="F41" i="31"/>
  <c r="B51" i="31" l="1"/>
  <c r="B52" i="31"/>
  <c r="B48" i="30"/>
  <c r="B51" i="30" s="1"/>
  <c r="F44" i="30"/>
  <c r="F43" i="30"/>
  <c r="F42" i="30"/>
  <c r="F41" i="30"/>
  <c r="F44" i="29"/>
  <c r="F43" i="29"/>
  <c r="F42" i="29"/>
  <c r="B48" i="29"/>
  <c r="B51" i="29" s="1"/>
  <c r="F41" i="29"/>
  <c r="F43" i="28"/>
  <c r="B49" i="28"/>
  <c r="B46" i="28"/>
  <c r="F42" i="28"/>
  <c r="F41" i="28"/>
  <c r="C38" i="29"/>
  <c r="C33" i="29"/>
  <c r="D38" i="29" s="1"/>
  <c r="E38" i="28"/>
  <c r="C33" i="28"/>
  <c r="D38" i="28" s="1"/>
  <c r="B53" i="31" l="1"/>
  <c r="F45" i="30"/>
  <c r="B52" i="30" s="1"/>
  <c r="B53" i="30" s="1"/>
  <c r="F45" i="29"/>
  <c r="B52" i="29" s="1"/>
  <c r="B53" i="29" s="1"/>
  <c r="B50" i="28"/>
  <c r="B51" i="28"/>
  <c r="C20" i="23"/>
  <c r="C20" i="24"/>
  <c r="C20" i="26"/>
  <c r="C38" i="27"/>
  <c r="C20" i="27"/>
  <c r="B46" i="27"/>
  <c r="B50" i="27"/>
  <c r="B49" i="27"/>
  <c r="B51" i="27" s="1"/>
  <c r="F43" i="27"/>
  <c r="F42" i="27"/>
  <c r="F41" i="27"/>
  <c r="C33" i="27"/>
  <c r="D38" i="27" s="1"/>
  <c r="F41" i="26" l="1"/>
  <c r="C26" i="26"/>
  <c r="C36" i="26" s="1"/>
  <c r="E36" i="26" s="1"/>
  <c r="C25" i="26"/>
  <c r="B45" i="26"/>
  <c r="B48" i="26" s="1"/>
  <c r="F40" i="26"/>
  <c r="F39" i="26"/>
  <c r="C33" i="26"/>
  <c r="D36" i="26" s="1"/>
  <c r="F42" i="26" l="1"/>
  <c r="B49" i="26" s="1"/>
  <c r="B50" i="26" s="1"/>
  <c r="F44" i="22" l="1"/>
  <c r="B49" i="24"/>
  <c r="A46" i="24"/>
  <c r="D46" i="24" s="1"/>
  <c r="F43" i="24"/>
  <c r="F42" i="24"/>
  <c r="B51" i="23"/>
  <c r="F45" i="23"/>
  <c r="F44" i="23"/>
  <c r="F43" i="23"/>
  <c r="F42" i="23"/>
  <c r="F46" i="23" s="1"/>
  <c r="A48" i="23"/>
  <c r="D48" i="23" s="1"/>
  <c r="B50" i="22"/>
  <c r="B49" i="22"/>
  <c r="B51" i="22" s="1"/>
  <c r="F43" i="22"/>
  <c r="F42" i="22"/>
  <c r="F41" i="22"/>
  <c r="F45" i="22" s="1"/>
  <c r="E38" i="24"/>
  <c r="D38" i="24"/>
  <c r="C38" i="24"/>
  <c r="C33" i="24"/>
  <c r="C33" i="23"/>
  <c r="D38" i="23" s="1"/>
  <c r="C26" i="23"/>
  <c r="C38" i="23" s="1"/>
  <c r="E38" i="23" s="1"/>
  <c r="C25" i="23"/>
  <c r="D38" i="22"/>
  <c r="C33" i="22"/>
  <c r="C26" i="22"/>
  <c r="C38" i="22" s="1"/>
  <c r="C25" i="22"/>
  <c r="C20" i="22"/>
  <c r="E38" i="22" l="1"/>
  <c r="B52" i="22"/>
  <c r="B53" i="22" s="1"/>
  <c r="B52" i="24"/>
  <c r="F44" i="24"/>
  <c r="B53" i="24" s="1"/>
  <c r="B54" i="24" s="1"/>
  <c r="B54" i="23"/>
  <c r="B55" i="23"/>
  <c r="B50" i="21"/>
  <c r="B52" i="21"/>
  <c r="B51" i="21"/>
  <c r="B53" i="21" s="1"/>
  <c r="A47" i="21"/>
  <c r="D47" i="21" s="1"/>
  <c r="F44" i="21"/>
  <c r="F43" i="21"/>
  <c r="F42" i="21"/>
  <c r="C38" i="21"/>
  <c r="C33" i="21"/>
  <c r="D38" i="21" s="1"/>
  <c r="B56" i="23" l="1"/>
  <c r="F45" i="21"/>
  <c r="B54" i="21" s="1"/>
  <c r="B55" i="21" s="1"/>
  <c r="E38" i="21"/>
  <c r="F47" i="20"/>
  <c r="F44" i="20" l="1"/>
  <c r="F46" i="20"/>
  <c r="F45" i="20"/>
  <c r="B54" i="20"/>
  <c r="D38" i="20"/>
  <c r="C33" i="20"/>
  <c r="C26" i="20"/>
  <c r="C38" i="20" s="1"/>
  <c r="E38" i="20" s="1"/>
  <c r="C25" i="20"/>
  <c r="C20" i="20"/>
  <c r="B52" i="20"/>
  <c r="A49" i="20"/>
  <c r="D49" i="20" s="1"/>
  <c r="F43" i="20"/>
  <c r="B56" i="20" s="1"/>
  <c r="B53" i="20" l="1"/>
  <c r="B55" i="20" s="1"/>
  <c r="B57" i="20" s="1"/>
  <c r="B52" i="19"/>
  <c r="B50" i="19"/>
  <c r="B49" i="19"/>
  <c r="A46" i="19"/>
  <c r="D46" i="19" s="1"/>
  <c r="F43" i="19"/>
  <c r="F44" i="19" s="1"/>
  <c r="B53" i="19" s="1"/>
  <c r="C33" i="19"/>
  <c r="D38" i="19" s="1"/>
  <c r="C20" i="19"/>
  <c r="C26" i="19" s="1"/>
  <c r="C38" i="19" s="1"/>
  <c r="B54" i="19" l="1"/>
  <c r="C25" i="19"/>
  <c r="B52" i="18"/>
  <c r="A48" i="18"/>
  <c r="D48" i="18" s="1"/>
  <c r="F45" i="18"/>
  <c r="F44" i="18"/>
  <c r="F43" i="18"/>
  <c r="F46" i="18" l="1"/>
  <c r="B54" i="18" s="1"/>
  <c r="B55" i="18" s="1"/>
  <c r="A43" i="17"/>
  <c r="F40" i="17"/>
  <c r="F39" i="17"/>
  <c r="F38" i="17"/>
  <c r="F37" i="17"/>
  <c r="C33" i="17"/>
  <c r="C17" i="17"/>
  <c r="C7" i="17"/>
  <c r="B46" i="17" s="1"/>
  <c r="F41" i="17" l="1"/>
  <c r="B49" i="17" s="1"/>
  <c r="C20" i="17"/>
  <c r="C25" i="17" s="1"/>
  <c r="C26" i="17"/>
  <c r="D43" i="17" s="1"/>
  <c r="B47" i="17" s="1"/>
  <c r="B48" i="17" s="1"/>
  <c r="C44" i="15"/>
  <c r="E44" i="15"/>
  <c r="B50" i="17" l="1"/>
  <c r="F38" i="16"/>
  <c r="F37" i="16"/>
  <c r="F36" i="16"/>
  <c r="F39" i="16" l="1"/>
  <c r="B47" i="16" s="1"/>
  <c r="B48" i="16" s="1"/>
  <c r="C32" i="16"/>
  <c r="D43" i="16" s="1"/>
  <c r="C17" i="16"/>
  <c r="C7" i="16"/>
  <c r="B46" i="16" s="1"/>
  <c r="C25" i="16" l="1"/>
  <c r="C43" i="16" s="1"/>
  <c r="C24" i="16"/>
  <c r="F40" i="15"/>
  <c r="F39" i="15"/>
  <c r="F38" i="15"/>
  <c r="B45" i="14"/>
  <c r="F37" i="15"/>
  <c r="F41" i="15" s="1"/>
  <c r="B48" i="15" s="1"/>
  <c r="C34" i="15"/>
  <c r="D44" i="15" s="1"/>
  <c r="C17" i="15"/>
  <c r="C7" i="15"/>
  <c r="C20" i="15" s="1"/>
  <c r="D28" i="15" l="1"/>
  <c r="B47" i="15" s="1"/>
  <c r="B49" i="15" s="1"/>
  <c r="C26" i="15"/>
  <c r="C25" i="15"/>
  <c r="E43" i="16" l="1"/>
  <c r="F43" i="16" s="1"/>
  <c r="C26" i="14"/>
  <c r="F37" i="14" l="1"/>
  <c r="F38" i="14" s="1"/>
  <c r="C32" i="14" l="1"/>
  <c r="D42" i="14" s="1"/>
  <c r="C17" i="14"/>
  <c r="C7" i="14"/>
  <c r="B46" i="14" l="1"/>
  <c r="C20" i="14"/>
  <c r="B46" i="11"/>
  <c r="B47" i="9"/>
  <c r="B47" i="7"/>
  <c r="B51" i="4"/>
  <c r="B52" i="4" s="1"/>
  <c r="B50" i="4"/>
  <c r="B47" i="3"/>
  <c r="B49" i="3" s="1"/>
  <c r="B51" i="2"/>
  <c r="B53" i="2" s="1"/>
  <c r="B48" i="3"/>
  <c r="B52" i="2"/>
  <c r="C42" i="14" l="1"/>
  <c r="E42" i="14" s="1"/>
  <c r="F40" i="12"/>
  <c r="F41" i="12" s="1"/>
  <c r="B49" i="12" s="1"/>
  <c r="C35" i="12"/>
  <c r="D45" i="12" s="1"/>
  <c r="C17" i="12"/>
  <c r="C7" i="12"/>
  <c r="D33" i="14" l="1"/>
  <c r="B47" i="14" s="1"/>
  <c r="C20" i="12"/>
  <c r="C26" i="12" s="1"/>
  <c r="B48" i="12"/>
  <c r="D36" i="12"/>
  <c r="C33" i="7"/>
  <c r="C17" i="7"/>
  <c r="C7" i="7"/>
  <c r="C20" i="7" s="1"/>
  <c r="C33" i="9"/>
  <c r="C17" i="9"/>
  <c r="C7" i="9"/>
  <c r="C20" i="9" s="1"/>
  <c r="C25" i="12" l="1"/>
  <c r="B50" i="12" s="1"/>
  <c r="C45" i="12"/>
  <c r="E45" i="12" s="1"/>
  <c r="C29" i="12"/>
  <c r="C25" i="7"/>
  <c r="C26" i="7"/>
  <c r="C25" i="9"/>
  <c r="C26" i="9"/>
  <c r="F43" i="11" l="1"/>
  <c r="F42" i="11"/>
  <c r="D44" i="9"/>
  <c r="F42" i="9"/>
  <c r="D44" i="7"/>
  <c r="F42" i="7"/>
  <c r="F42" i="4"/>
  <c r="F42" i="3"/>
  <c r="F42" i="2"/>
  <c r="E48" i="2" s="1"/>
  <c r="D35" i="11" l="1"/>
  <c r="C33" i="11"/>
  <c r="D38" i="11" s="1"/>
  <c r="B47" i="11" l="1"/>
  <c r="C17" i="11"/>
  <c r="C7" i="11"/>
  <c r="C20" i="11" l="1"/>
  <c r="C25" i="11" s="1"/>
  <c r="B48" i="9"/>
  <c r="E38" i="9"/>
  <c r="B48" i="7"/>
  <c r="C26" i="11" l="1"/>
  <c r="C38" i="11" s="1"/>
  <c r="E38" i="11" s="1"/>
  <c r="B48" i="11" s="1"/>
  <c r="B49" i="9"/>
  <c r="E38" i="7" l="1"/>
  <c r="B49" i="7" s="1"/>
  <c r="C6" i="2" l="1"/>
  <c r="C7" i="2" s="1"/>
  <c r="C33" i="4"/>
  <c r="D38" i="4" s="1"/>
  <c r="C17" i="4"/>
  <c r="C7" i="4"/>
  <c r="C33" i="3"/>
  <c r="D38" i="3" s="1"/>
  <c r="C17" i="3"/>
  <c r="C7" i="3"/>
  <c r="C17" i="2"/>
  <c r="C33" i="2"/>
  <c r="D37" i="2" s="1"/>
  <c r="C20" i="4" l="1"/>
  <c r="C25" i="4" s="1"/>
  <c r="C20" i="3"/>
  <c r="C26" i="3" s="1"/>
  <c r="C38" i="3" s="1"/>
  <c r="E38" i="3" s="1"/>
  <c r="C20" i="2"/>
  <c r="C26" i="4" l="1"/>
  <c r="C38" i="4" s="1"/>
  <c r="E38" i="4" s="1"/>
  <c r="C25" i="3"/>
  <c r="C25" i="2"/>
  <c r="C26" i="2"/>
  <c r="C37" i="2" s="1"/>
  <c r="E37" i="2" s="1"/>
</calcChain>
</file>

<file path=xl/sharedStrings.xml><?xml version="1.0" encoding="utf-8"?>
<sst xmlns="http://schemas.openxmlformats.org/spreadsheetml/2006/main" count="1419" uniqueCount="582">
  <si>
    <t>4)</t>
    <phoneticPr fontId="3" type="noConversion"/>
  </si>
  <si>
    <t>11/21일건 하나투어직불</t>
    <phoneticPr fontId="3" type="noConversion"/>
  </si>
  <si>
    <t>호텔수익</t>
    <phoneticPr fontId="3" type="noConversion"/>
  </si>
  <si>
    <t>12/31일건 하나투어직불</t>
    <phoneticPr fontId="3" type="noConversion"/>
  </si>
  <si>
    <t>항공수익</t>
    <phoneticPr fontId="3" type="noConversion"/>
  </si>
  <si>
    <t>0건</t>
    <phoneticPr fontId="3" type="noConversion"/>
  </si>
  <si>
    <t>항공발권컴</t>
    <phoneticPr fontId="3" type="noConversion"/>
  </si>
  <si>
    <t>* 하나투어에서 직접 수령한 커미션분</t>
    <phoneticPr fontId="3" type="noConversion"/>
  </si>
  <si>
    <t xml:space="preserve">  </t>
    <phoneticPr fontId="3" type="noConversion"/>
  </si>
  <si>
    <t>3)</t>
    <phoneticPr fontId="3" type="noConversion"/>
  </si>
  <si>
    <t>하나투어</t>
    <phoneticPr fontId="3" type="noConversion"/>
  </si>
  <si>
    <t>수익2</t>
    <phoneticPr fontId="3" type="noConversion"/>
  </si>
  <si>
    <t>코리아트래블</t>
    <phoneticPr fontId="3" type="noConversion"/>
  </si>
  <si>
    <t>수익1</t>
    <phoneticPr fontId="3" type="noConversion"/>
  </si>
  <si>
    <t>&lt;수익배분&gt;</t>
    <phoneticPr fontId="3" type="noConversion"/>
  </si>
  <si>
    <t>1)기본수익 - 2)지출분</t>
    <phoneticPr fontId="3" type="noConversion"/>
  </si>
  <si>
    <t>&lt;순수익&gt;</t>
    <phoneticPr fontId="3" type="noConversion"/>
  </si>
  <si>
    <t>2)</t>
    <phoneticPr fontId="3" type="noConversion"/>
  </si>
  <si>
    <t>신짜오</t>
    <phoneticPr fontId="3" type="noConversion"/>
  </si>
  <si>
    <t>광고비</t>
    <phoneticPr fontId="3" type="noConversion"/>
  </si>
  <si>
    <t>보험료</t>
    <phoneticPr fontId="3" type="noConversion"/>
  </si>
  <si>
    <t>감가상각비</t>
    <phoneticPr fontId="3" type="noConversion"/>
  </si>
  <si>
    <t>주유비</t>
    <phoneticPr fontId="3" type="noConversion"/>
  </si>
  <si>
    <t>주차비및통행료</t>
    <phoneticPr fontId="3" type="noConversion"/>
  </si>
  <si>
    <t>기사월급</t>
    <phoneticPr fontId="3" type="noConversion"/>
  </si>
  <si>
    <t>차량</t>
    <phoneticPr fontId="3" type="noConversion"/>
  </si>
  <si>
    <t>&lt;지출&gt;</t>
    <phoneticPr fontId="3" type="noConversion"/>
  </si>
  <si>
    <t>1)</t>
    <phoneticPr fontId="3" type="noConversion"/>
  </si>
  <si>
    <t>호텔,골프,차량등</t>
    <phoneticPr fontId="3" type="noConversion"/>
  </si>
  <si>
    <t>기타</t>
    <phoneticPr fontId="3" type="noConversion"/>
  </si>
  <si>
    <t>1월분</t>
    <phoneticPr fontId="3" type="noConversion"/>
  </si>
  <si>
    <t>항공권</t>
    <phoneticPr fontId="3" type="noConversion"/>
  </si>
  <si>
    <t>데이투어</t>
    <phoneticPr fontId="3" type="noConversion"/>
  </si>
  <si>
    <t>&lt;기본수익&gt;</t>
    <phoneticPr fontId="3" type="noConversion"/>
  </si>
  <si>
    <t>2015년 1월분 수익 정산 보고</t>
    <phoneticPr fontId="3" type="noConversion"/>
  </si>
  <si>
    <t>수익배분</t>
    <phoneticPr fontId="3" type="noConversion"/>
  </si>
  <si>
    <t>하나투어에 지불할 총금액</t>
    <phoneticPr fontId="3" type="noConversion"/>
  </si>
  <si>
    <t>3)</t>
    <phoneticPr fontId="3" type="noConversion"/>
  </si>
  <si>
    <t>4)</t>
    <phoneticPr fontId="3" type="noConversion"/>
  </si>
  <si>
    <t>항공컴</t>
    <phoneticPr fontId="3" type="noConversion"/>
  </si>
  <si>
    <t>2015년 2월분 수익 정산 보고</t>
    <phoneticPr fontId="3" type="noConversion"/>
  </si>
  <si>
    <t>2월분</t>
    <phoneticPr fontId="3" type="noConversion"/>
  </si>
  <si>
    <t>2월건 하나투어직불</t>
    <phoneticPr fontId="3" type="noConversion"/>
  </si>
  <si>
    <t>3건</t>
    <phoneticPr fontId="3" type="noConversion"/>
  </si>
  <si>
    <t xml:space="preserve"> 하나투어직불</t>
    <phoneticPr fontId="3" type="noConversion"/>
  </si>
  <si>
    <t>3월분</t>
    <phoneticPr fontId="3" type="noConversion"/>
  </si>
  <si>
    <t>2015년 3월분 수익 정산 보고</t>
    <phoneticPr fontId="3" type="noConversion"/>
  </si>
  <si>
    <t>* 회사차량 수익</t>
    <phoneticPr fontId="3" type="noConversion"/>
  </si>
  <si>
    <t>3박4일</t>
    <phoneticPr fontId="3" type="noConversion"/>
  </si>
  <si>
    <t>1일</t>
    <phoneticPr fontId="3" type="noConversion"/>
  </si>
  <si>
    <t>2박3일</t>
    <phoneticPr fontId="3" type="noConversion"/>
  </si>
  <si>
    <t>VSS0107J29(G)-HANA</t>
    <phoneticPr fontId="3" type="noConversion"/>
  </si>
  <si>
    <t>VSS0111J36(G)-KOREA TRAVEL</t>
    <phoneticPr fontId="3" type="noConversion"/>
  </si>
  <si>
    <t>VSS0113J16(G)-MULLIGAN TOUR</t>
    <phoneticPr fontId="3" type="noConversion"/>
  </si>
  <si>
    <t>VSS0116J29(G)-HANA</t>
    <phoneticPr fontId="3" type="noConversion"/>
  </si>
  <si>
    <t>VSS0126E13-HANA</t>
    <phoneticPr fontId="3" type="noConversion"/>
  </si>
  <si>
    <t>&lt;1월 호치민지사 현지수익&gt;</t>
    <phoneticPr fontId="3" type="noConversion"/>
  </si>
  <si>
    <t>&lt;2월 호치민지사 현지수익&gt;</t>
    <phoneticPr fontId="3" type="noConversion"/>
  </si>
  <si>
    <t>* 회사차량수익</t>
    <phoneticPr fontId="3" type="noConversion"/>
  </si>
  <si>
    <t>VSS0218J9(G)-HANA</t>
    <phoneticPr fontId="3" type="noConversion"/>
  </si>
  <si>
    <t>VSS0221J14(G)-HANA</t>
    <phoneticPr fontId="3" type="noConversion"/>
  </si>
  <si>
    <t>VHH0303G15-LOTTE JTB</t>
    <phoneticPr fontId="3" type="noConversion"/>
  </si>
  <si>
    <t>1박2일</t>
    <phoneticPr fontId="3" type="noConversion"/>
  </si>
  <si>
    <t>VSS0305S14(G)-TRAVEL Q</t>
    <phoneticPr fontId="3" type="noConversion"/>
  </si>
  <si>
    <t>VSS0312G20-HANA</t>
    <phoneticPr fontId="3" type="noConversion"/>
  </si>
  <si>
    <t>VHS0311S13-KOLONTOUR</t>
    <phoneticPr fontId="3" type="noConversion"/>
  </si>
  <si>
    <t>VSS0317W7-HANA</t>
    <phoneticPr fontId="3" type="noConversion"/>
  </si>
  <si>
    <t>&lt;3월 호치민지사 현지수익&gt;</t>
    <phoneticPr fontId="3" type="noConversion"/>
  </si>
  <si>
    <t>VSS0405G1-HANA</t>
    <phoneticPr fontId="3" type="noConversion"/>
  </si>
  <si>
    <t>VSS0408G4-HANA</t>
    <phoneticPr fontId="3" type="noConversion"/>
  </si>
  <si>
    <t>TOTAL</t>
    <phoneticPr fontId="3" type="noConversion"/>
  </si>
  <si>
    <t xml:space="preserve"> - 회사차량수익</t>
    <phoneticPr fontId="3" type="noConversion"/>
  </si>
  <si>
    <t xml:space="preserve"> - 교민투어수익</t>
    <phoneticPr fontId="3" type="noConversion"/>
  </si>
  <si>
    <t xml:space="preserve"> TOTAL: </t>
    <phoneticPr fontId="3" type="noConversion"/>
  </si>
  <si>
    <t>VSS0515J7</t>
    <phoneticPr fontId="3" type="noConversion"/>
  </si>
  <si>
    <t>VSS0523G6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</si>
  <si>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</si>
  <si>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</si>
  <si>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6/27일건 하나투어직불</t>
    <phoneticPr fontId="3" type="noConversion"/>
  </si>
  <si>
    <t>2015년 6월분 수익 정산 보고</t>
    <phoneticPr fontId="3" type="noConversion"/>
  </si>
  <si>
    <t>VSS0625E11</t>
    <phoneticPr fontId="3" type="noConversion"/>
  </si>
  <si>
    <t>입금액</t>
    <phoneticPr fontId="3" type="noConversion"/>
  </si>
  <si>
    <t>하나투어 수령한 항공수익 + 기본수익</t>
    <phoneticPr fontId="3" type="noConversion"/>
  </si>
  <si>
    <t>6월분</t>
    <phoneticPr fontId="3" type="noConversion"/>
  </si>
  <si>
    <t>2015년 5월분 수익 정산 보고</t>
    <phoneticPr fontId="3" type="noConversion"/>
  </si>
  <si>
    <t>2015년 4월분 수익 정산 보고</t>
    <phoneticPr fontId="3" type="noConversion"/>
  </si>
  <si>
    <t>날짜</t>
    <phoneticPr fontId="3" type="noConversion"/>
  </si>
  <si>
    <t>코드</t>
    <phoneticPr fontId="3" type="noConversion"/>
  </si>
  <si>
    <t>사용기간</t>
    <phoneticPr fontId="3" type="noConversion"/>
  </si>
  <si>
    <t>금액</t>
    <phoneticPr fontId="3" type="noConversion"/>
  </si>
  <si>
    <t>주유비</t>
    <phoneticPr fontId="3" type="noConversion"/>
  </si>
  <si>
    <t>총 수익</t>
    <phoneticPr fontId="3" type="noConversion"/>
  </si>
  <si>
    <t>TOTAL</t>
    <phoneticPr fontId="3" type="noConversion"/>
  </si>
  <si>
    <t>TOTAL : $680</t>
    <phoneticPr fontId="3" type="noConversion"/>
  </si>
  <si>
    <t>TOTAL : $1,380</t>
    <phoneticPr fontId="3" type="noConversion"/>
  </si>
  <si>
    <t>수익1</t>
    <phoneticPr fontId="3" type="noConversion"/>
  </si>
  <si>
    <t>수익2</t>
    <phoneticPr fontId="3" type="noConversion"/>
  </si>
  <si>
    <t>하나투어</t>
    <phoneticPr fontId="3" type="noConversion"/>
  </si>
  <si>
    <t xml:space="preserve">  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</si>
  <si>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</si>
  <si>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</si>
  <si>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0건</t>
    <phoneticPr fontId="3" type="noConversion"/>
  </si>
  <si>
    <t>항공수익</t>
    <phoneticPr fontId="3" type="noConversion"/>
  </si>
  <si>
    <t>호텔수익</t>
    <phoneticPr fontId="3" type="noConversion"/>
  </si>
  <si>
    <t>하나투어</t>
    <phoneticPr fontId="3" type="noConversion"/>
  </si>
  <si>
    <t xml:space="preserve">  </t>
    <phoneticPr fontId="3" type="noConversion"/>
  </si>
  <si>
    <t>&lt;6월 호치민지사 현지수익&gt;</t>
    <phoneticPr fontId="3" type="noConversion"/>
  </si>
  <si>
    <t>5월분</t>
    <phoneticPr fontId="3" type="noConversion"/>
  </si>
  <si>
    <t>&lt;5월 호치민지사 현지수익&gt;</t>
    <phoneticPr fontId="3" type="noConversion"/>
  </si>
  <si>
    <t>4월분</t>
    <phoneticPr fontId="3" type="noConversion"/>
  </si>
  <si>
    <t>&lt;4월 호치민지사 현지수익&gt;</t>
    <phoneticPr fontId="3" type="noConversion"/>
  </si>
  <si>
    <t>2015년 7월분 수익 정산 보고</t>
    <phoneticPr fontId="3" type="noConversion"/>
  </si>
  <si>
    <t>7월분</t>
    <phoneticPr fontId="3" type="noConversion"/>
  </si>
  <si>
    <t>기타</t>
    <phoneticPr fontId="3" type="noConversion"/>
  </si>
  <si>
    <t>호텔,골프,차량등</t>
    <phoneticPr fontId="3" type="noConversion"/>
  </si>
  <si>
    <t>&lt;지출&gt;</t>
    <phoneticPr fontId="3" type="noConversion"/>
  </si>
  <si>
    <t>차량</t>
    <phoneticPr fontId="3" type="noConversion"/>
  </si>
  <si>
    <t>감가상각비</t>
    <phoneticPr fontId="3" type="noConversion"/>
  </si>
  <si>
    <t>광고비</t>
    <phoneticPr fontId="3" type="noConversion"/>
  </si>
  <si>
    <t>신짜오</t>
    <phoneticPr fontId="3" type="noConversion"/>
  </si>
  <si>
    <t>5월 손실분</t>
    <phoneticPr fontId="3" type="noConversion"/>
  </si>
  <si>
    <t>하나투어</t>
    <phoneticPr fontId="3" type="noConversion"/>
  </si>
  <si>
    <t>6월 손실분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</si>
  <si>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</si>
  <si>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</si>
  <si>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0건</t>
    <phoneticPr fontId="3" type="noConversion"/>
  </si>
  <si>
    <t>항공수익</t>
    <phoneticPr fontId="3" type="noConversion"/>
  </si>
  <si>
    <t>호텔수익</t>
    <phoneticPr fontId="3" type="noConversion"/>
  </si>
  <si>
    <t>수익배분</t>
    <phoneticPr fontId="3" type="noConversion"/>
  </si>
  <si>
    <t>항공컴</t>
    <phoneticPr fontId="3" type="noConversion"/>
  </si>
  <si>
    <t>하나투어에 지불할 총금액</t>
    <phoneticPr fontId="3" type="noConversion"/>
  </si>
  <si>
    <t>추후 수익분에서 제할 예정입니다.</t>
    <phoneticPr fontId="3" type="noConversion"/>
  </si>
  <si>
    <t>하나투어 7월까지 손실 미수 잔액(8월로 이월할 금액)</t>
    <phoneticPr fontId="3" type="noConversion"/>
  </si>
  <si>
    <t>VSS0702S8</t>
    <phoneticPr fontId="3" type="noConversion"/>
  </si>
  <si>
    <t>4일</t>
    <phoneticPr fontId="3" type="noConversion"/>
  </si>
  <si>
    <t>&lt;7월 호치민지사 현지수익&gt;</t>
    <phoneticPr fontId="3" type="noConversion"/>
  </si>
  <si>
    <t xml:space="preserve"> - 회사차량수익</t>
    <phoneticPr fontId="3" type="noConversion"/>
  </si>
  <si>
    <t xml:space="preserve"> TOTAL</t>
    <phoneticPr fontId="3" type="noConversion"/>
  </si>
  <si>
    <t>2015년 8월분 수익 정산 보고</t>
    <phoneticPr fontId="3" type="noConversion"/>
  </si>
  <si>
    <t>8월분</t>
    <phoneticPr fontId="3" type="noConversion"/>
  </si>
  <si>
    <t>하나투어 손실분 잔액</t>
    <phoneticPr fontId="3" type="noConversion"/>
  </si>
  <si>
    <t>&lt;8월 호치민지사 현지수익&gt;</t>
    <phoneticPr fontId="3" type="noConversion"/>
  </si>
  <si>
    <t xml:space="preserve">VSS0822S18 </t>
    <phoneticPr fontId="3" type="noConversion"/>
  </si>
  <si>
    <t>2015년 9월분 수익 정산 보고</t>
    <phoneticPr fontId="3" type="noConversion"/>
  </si>
  <si>
    <t>9월분</t>
    <phoneticPr fontId="3" type="noConversion"/>
  </si>
  <si>
    <t>감가상각비</t>
    <phoneticPr fontId="3" type="noConversion"/>
  </si>
  <si>
    <t>기본수익</t>
    <phoneticPr fontId="3" type="noConversion"/>
  </si>
  <si>
    <t>VSS0925W21</t>
    <phoneticPr fontId="3" type="noConversion"/>
  </si>
  <si>
    <t>VHSR0928J5</t>
    <phoneticPr fontId="3" type="noConversion"/>
  </si>
  <si>
    <t>VSS0912T16</t>
    <phoneticPr fontId="3" type="noConversion"/>
  </si>
  <si>
    <t>VSS0903G12</t>
    <phoneticPr fontId="3" type="noConversion"/>
  </si>
  <si>
    <t>이월하여 추후 수익분에서 제할 예정입니다.</t>
    <phoneticPr fontId="3" type="noConversion"/>
  </si>
  <si>
    <t>&lt;9월 호치민지사 현지수익&gt;</t>
    <phoneticPr fontId="3" type="noConversion"/>
  </si>
  <si>
    <t>2015년 10월분 수익 정산 보고</t>
    <phoneticPr fontId="3" type="noConversion"/>
  </si>
  <si>
    <t>10월분</t>
    <phoneticPr fontId="3" type="noConversion"/>
  </si>
  <si>
    <t>감가상각비</t>
    <phoneticPr fontId="3" type="noConversion"/>
  </si>
  <si>
    <t>보험료</t>
    <phoneticPr fontId="3" type="noConversion"/>
  </si>
  <si>
    <t>광고비</t>
    <phoneticPr fontId="3" type="noConversion"/>
  </si>
  <si>
    <t>신짜오</t>
    <phoneticPr fontId="3" type="noConversion"/>
  </si>
  <si>
    <t>2)</t>
    <phoneticPr fontId="3" type="noConversion"/>
  </si>
  <si>
    <t>&lt;순수익&gt;</t>
    <phoneticPr fontId="3" type="noConversion"/>
  </si>
  <si>
    <t>1)기본수익 - 2)지출분</t>
    <phoneticPr fontId="3" type="noConversion"/>
  </si>
  <si>
    <t>&lt;수익배분&gt;</t>
    <phoneticPr fontId="3" type="noConversion"/>
  </si>
  <si>
    <t>수익1</t>
    <phoneticPr fontId="3" type="noConversion"/>
  </si>
  <si>
    <t>코리아트래블</t>
    <phoneticPr fontId="3" type="noConversion"/>
  </si>
  <si>
    <t>수익2</t>
    <phoneticPr fontId="3" type="noConversion"/>
  </si>
  <si>
    <t>하나투어</t>
    <phoneticPr fontId="3" type="noConversion"/>
  </si>
  <si>
    <t>3)</t>
    <phoneticPr fontId="3" type="noConversion"/>
  </si>
  <si>
    <t xml:space="preserve">  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</si>
  <si>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</si>
  <si>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</si>
  <si>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0건</t>
    <phoneticPr fontId="3" type="noConversion"/>
  </si>
  <si>
    <t>항공수익</t>
    <phoneticPr fontId="3" type="noConversion"/>
  </si>
  <si>
    <t>호텔수익</t>
    <phoneticPr fontId="3" type="noConversion"/>
  </si>
  <si>
    <t xml:space="preserve">VSS1002J1(G) </t>
    <phoneticPr fontId="3" type="noConversion"/>
  </si>
  <si>
    <t xml:space="preserve">VSS1023S5 </t>
    <phoneticPr fontId="3" type="noConversion"/>
  </si>
  <si>
    <t xml:space="preserve">VSS1009S5 </t>
    <phoneticPr fontId="3" type="noConversion"/>
  </si>
  <si>
    <t>&lt;10월 호치민지사 현지수익&gt;</t>
    <phoneticPr fontId="3" type="noConversion"/>
  </si>
  <si>
    <t>이월된 수익</t>
    <phoneticPr fontId="3" type="noConversion"/>
  </si>
  <si>
    <t>2015년 11월분 수익 정산 보고</t>
    <phoneticPr fontId="3" type="noConversion"/>
  </si>
  <si>
    <t>11월분</t>
    <phoneticPr fontId="3" type="noConversion"/>
  </si>
  <si>
    <t>미라클호텔(씨엠림)</t>
    <phoneticPr fontId="3" type="noConversion"/>
  </si>
  <si>
    <t>&lt;11월 호치민지사 현지수익&gt;</t>
    <phoneticPr fontId="3" type="noConversion"/>
  </si>
  <si>
    <r>
      <t>VSS1117G12</t>
    </r>
    <r>
      <rPr>
        <sz val="11"/>
        <color theme="1"/>
        <rFont val="맑은 고딕"/>
        <family val="2"/>
        <charset val="129"/>
        <scheme val="minor"/>
      </rPr>
      <t xml:space="preserve"> </t>
    </r>
  </si>
  <si>
    <r>
      <t>VSS1126W27</t>
    </r>
    <r>
      <rPr>
        <sz val="11"/>
        <color theme="1"/>
        <rFont val="맑은 고딕"/>
        <family val="2"/>
        <charset val="129"/>
        <scheme val="minor"/>
      </rPr>
      <t xml:space="preserve"> </t>
    </r>
  </si>
  <si>
    <t>하나투어 수금</t>
    <phoneticPr fontId="3" type="noConversion"/>
  </si>
  <si>
    <t>(+)교민투어 수익 입금</t>
    <phoneticPr fontId="3" type="noConversion"/>
  </si>
  <si>
    <t>(-)하나투어 수익 배분</t>
    <phoneticPr fontId="3" type="noConversion"/>
  </si>
  <si>
    <t>(+)회사차량 수익 입금</t>
    <phoneticPr fontId="3" type="noConversion"/>
  </si>
  <si>
    <t>시제 입금액</t>
    <phoneticPr fontId="3" type="noConversion"/>
  </si>
  <si>
    <t>현지투어 총 수익금</t>
    <phoneticPr fontId="3" type="noConversion"/>
  </si>
  <si>
    <t>하나투어 이월 잔액</t>
    <phoneticPr fontId="3" type="noConversion"/>
  </si>
  <si>
    <t>* 하나투어에서 수금</t>
    <phoneticPr fontId="3" type="noConversion"/>
  </si>
  <si>
    <t>VSS1111J1(G)</t>
    <phoneticPr fontId="3" type="noConversion"/>
  </si>
  <si>
    <r>
      <t>VSS1113E9</t>
    </r>
    <r>
      <rPr>
        <sz val="11"/>
        <color theme="1"/>
        <rFont val="맑은 고딕"/>
        <family val="2"/>
        <charset val="129"/>
        <scheme val="minor"/>
      </rPr>
      <t xml:space="preserve"> </t>
    </r>
    <phoneticPr fontId="3" type="noConversion"/>
  </si>
  <si>
    <t>2015년 12월분 수익 정산 보고</t>
  </si>
  <si>
    <t>&lt;기본수익&gt;</t>
  </si>
  <si>
    <t>데이투어</t>
  </si>
  <si>
    <t>12월분</t>
  </si>
  <si>
    <t>항공권</t>
  </si>
  <si>
    <t>기타</t>
  </si>
  <si>
    <t>호텔,골프,차량등</t>
  </si>
  <si>
    <t>1)</t>
  </si>
  <si>
    <t>&lt;지출&gt;</t>
  </si>
  <si>
    <t>차량</t>
  </si>
  <si>
    <t>기사월급</t>
  </si>
  <si>
    <t>주차비및통행료</t>
  </si>
  <si>
    <t>주유비</t>
  </si>
  <si>
    <t>감가상각비</t>
  </si>
  <si>
    <t>보험료</t>
  </si>
  <si>
    <t>광고비</t>
  </si>
  <si>
    <t>신짜오</t>
  </si>
  <si>
    <t>2)</t>
  </si>
  <si>
    <t>&lt;순수익&gt;</t>
  </si>
  <si>
    <t>1)기본수익 - 2)지출분</t>
  </si>
  <si>
    <t>&lt;수익배분&gt;</t>
  </si>
  <si>
    <t>수익1</t>
  </si>
  <si>
    <t>코리아트래블</t>
  </si>
  <si>
    <t>수익2</t>
  </si>
  <si>
    <t>하나투어</t>
  </si>
  <si>
    <t>3)</t>
  </si>
  <si>
    <t xml:space="preserve">  </t>
  </si>
  <si>
    <t>* 하나투어에서 직접 수령한 커미션분</t>
  </si>
  <si>
    <t>항공발권컴</t>
  </si>
  <si>
    <t>0건</t>
  </si>
  <si>
    <t>항공수익</t>
  </si>
  <si>
    <t>호텔수익</t>
  </si>
  <si>
    <t>4)</t>
  </si>
  <si>
    <t>수익배분</t>
  </si>
  <si>
    <t>항공컴</t>
  </si>
  <si>
    <t>하나투어에 지불할 총금액</t>
  </si>
  <si>
    <t xml:space="preserve">VSS1207J9 </t>
  </si>
  <si>
    <t>VSS1208J3(G)</t>
  </si>
  <si>
    <t xml:space="preserve">VSS1220E15 </t>
  </si>
  <si>
    <t>&lt;12월 호치민지사 현지수익&gt;</t>
    <phoneticPr fontId="3" type="noConversion"/>
  </si>
  <si>
    <t>2016년1월 수익보고</t>
    <phoneticPr fontId="3" type="noConversion"/>
  </si>
  <si>
    <t>기타</t>
    <phoneticPr fontId="3" type="noConversion"/>
  </si>
  <si>
    <t>호텔,골프,차량등</t>
    <phoneticPr fontId="3" type="noConversion"/>
  </si>
  <si>
    <t>1)</t>
    <phoneticPr fontId="3" type="noConversion"/>
  </si>
  <si>
    <t>&lt;지출&gt;</t>
    <phoneticPr fontId="3" type="noConversion"/>
  </si>
  <si>
    <t>차량</t>
    <phoneticPr fontId="3" type="noConversion"/>
  </si>
  <si>
    <t>기사월급</t>
    <phoneticPr fontId="3" type="noConversion"/>
  </si>
  <si>
    <t>기사구정보너스100%</t>
    <phoneticPr fontId="3" type="noConversion"/>
  </si>
  <si>
    <t>주차비및통행료</t>
    <phoneticPr fontId="3" type="noConversion"/>
  </si>
  <si>
    <t>주유비</t>
    <phoneticPr fontId="3" type="noConversion"/>
  </si>
  <si>
    <t>감가상각비</t>
    <phoneticPr fontId="3" type="noConversion"/>
  </si>
  <si>
    <t>보험료</t>
    <phoneticPr fontId="3" type="noConversion"/>
  </si>
  <si>
    <t>광고비</t>
    <phoneticPr fontId="3" type="noConversion"/>
  </si>
  <si>
    <t>신짜오</t>
    <phoneticPr fontId="3" type="noConversion"/>
  </si>
  <si>
    <t>2)</t>
    <phoneticPr fontId="3" type="noConversion"/>
  </si>
  <si>
    <t>&lt;순수익&gt;</t>
    <phoneticPr fontId="3" type="noConversion"/>
  </si>
  <si>
    <t>1)기본수익 - 2)지출분</t>
    <phoneticPr fontId="3" type="noConversion"/>
  </si>
  <si>
    <t>&lt;수익배분&gt;</t>
    <phoneticPr fontId="3" type="noConversion"/>
  </si>
  <si>
    <t>수익1</t>
    <phoneticPr fontId="3" type="noConversion"/>
  </si>
  <si>
    <t>코리아트래블</t>
    <phoneticPr fontId="3" type="noConversion"/>
  </si>
  <si>
    <t>수익2</t>
    <phoneticPr fontId="3" type="noConversion"/>
  </si>
  <si>
    <t>하나투어</t>
    <phoneticPr fontId="3" type="noConversion"/>
  </si>
  <si>
    <t>3)</t>
    <phoneticPr fontId="3" type="noConversion"/>
  </si>
  <si>
    <t xml:space="preserve">  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</si>
  <si>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</si>
  <si>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</si>
  <si>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2건</t>
    <phoneticPr fontId="3" type="noConversion"/>
  </si>
  <si>
    <t>항공수익</t>
    <phoneticPr fontId="3" type="noConversion"/>
  </si>
  <si>
    <t>호텔수익</t>
    <phoneticPr fontId="3" type="noConversion"/>
  </si>
  <si>
    <t>4)</t>
    <phoneticPr fontId="3" type="noConversion"/>
  </si>
  <si>
    <t>수익배분</t>
    <phoneticPr fontId="3" type="noConversion"/>
  </si>
  <si>
    <t>항공컴</t>
    <phoneticPr fontId="3" type="noConversion"/>
  </si>
  <si>
    <t>하나투어에 지불할 총금액</t>
    <phoneticPr fontId="3" type="noConversion"/>
  </si>
  <si>
    <t>VSS0113E20</t>
    <phoneticPr fontId="3" type="noConversion"/>
  </si>
  <si>
    <t>(+)하나투어 직수령 금액</t>
    <phoneticPr fontId="3" type="noConversion"/>
  </si>
  <si>
    <t>2015년 2월분 수익 정산 보고</t>
    <phoneticPr fontId="3" type="noConversion"/>
  </si>
  <si>
    <t>항공권</t>
    <phoneticPr fontId="3" type="noConversion"/>
  </si>
  <si>
    <t>2월분</t>
    <phoneticPr fontId="3" type="noConversion"/>
  </si>
  <si>
    <t>기타</t>
    <phoneticPr fontId="3" type="noConversion"/>
  </si>
  <si>
    <t>호텔,골프,차량등</t>
    <phoneticPr fontId="3" type="noConversion"/>
  </si>
  <si>
    <t>1)</t>
    <phoneticPr fontId="3" type="noConversion"/>
  </si>
  <si>
    <t>&lt;지출&gt;</t>
    <phoneticPr fontId="3" type="noConversion"/>
  </si>
  <si>
    <t>차량</t>
    <phoneticPr fontId="3" type="noConversion"/>
  </si>
  <si>
    <t>기사월급</t>
    <phoneticPr fontId="3" type="noConversion"/>
  </si>
  <si>
    <t>주차비및통행료</t>
    <phoneticPr fontId="3" type="noConversion"/>
  </si>
  <si>
    <t>주유비</t>
    <phoneticPr fontId="3" type="noConversion"/>
  </si>
  <si>
    <t>감가상각비</t>
    <phoneticPr fontId="3" type="noConversion"/>
  </si>
  <si>
    <t>보험료</t>
    <phoneticPr fontId="3" type="noConversion"/>
  </si>
  <si>
    <t>광고비</t>
    <phoneticPr fontId="3" type="noConversion"/>
  </si>
  <si>
    <t>신짜오</t>
    <phoneticPr fontId="3" type="noConversion"/>
  </si>
  <si>
    <t>2)</t>
    <phoneticPr fontId="3" type="noConversion"/>
  </si>
  <si>
    <t>&lt;순수익&gt;</t>
    <phoneticPr fontId="3" type="noConversion"/>
  </si>
  <si>
    <t>1)기본수익 - 2)지출분</t>
    <phoneticPr fontId="3" type="noConversion"/>
  </si>
  <si>
    <t>&lt;수익배분&gt;</t>
    <phoneticPr fontId="3" type="noConversion"/>
  </si>
  <si>
    <t>수익1</t>
    <phoneticPr fontId="3" type="noConversion"/>
  </si>
  <si>
    <t>코리아트래블</t>
    <phoneticPr fontId="3" type="noConversion"/>
  </si>
  <si>
    <t>수익2</t>
    <phoneticPr fontId="3" type="noConversion"/>
  </si>
  <si>
    <t>하나투어</t>
    <phoneticPr fontId="3" type="noConversion"/>
  </si>
  <si>
    <t>3)</t>
    <phoneticPr fontId="3" type="noConversion"/>
  </si>
  <si>
    <t xml:space="preserve">  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</si>
  <si>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</si>
  <si>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</si>
  <si>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0건</t>
    <phoneticPr fontId="3" type="noConversion"/>
  </si>
  <si>
    <t>항공수익</t>
    <phoneticPr fontId="3" type="noConversion"/>
  </si>
  <si>
    <t>호텔수익</t>
    <phoneticPr fontId="3" type="noConversion"/>
  </si>
  <si>
    <r>
      <t>VSS0206E12</t>
    </r>
    <r>
      <rPr>
        <sz val="9"/>
        <color rgb="FF5D5B5B"/>
        <rFont val="맑은 고딕"/>
        <family val="3"/>
        <charset val="129"/>
      </rPr>
      <t>  </t>
    </r>
    <phoneticPr fontId="3" type="noConversion"/>
  </si>
  <si>
    <r>
      <t>VSS0210J19(G</t>
    </r>
    <r>
      <rPr>
        <sz val="9"/>
        <color rgb="FF5D5B5B"/>
        <rFont val="맑은 고딕"/>
        <family val="3"/>
        <charset val="129"/>
      </rPr>
      <t> </t>
    </r>
    <phoneticPr fontId="3" type="noConversion"/>
  </si>
  <si>
    <r>
      <t>VSN0224G1</t>
    </r>
    <r>
      <rPr>
        <sz val="9"/>
        <color rgb="FF5D5B5B"/>
        <rFont val="맑은 고딕"/>
        <family val="3"/>
        <charset val="129"/>
      </rPr>
      <t>  </t>
    </r>
    <phoneticPr fontId="3" type="noConversion"/>
  </si>
  <si>
    <r>
      <t>VSS0226S34</t>
    </r>
    <r>
      <rPr>
        <sz val="9"/>
        <color rgb="FF5D5B5B"/>
        <rFont val="맑은 고딕"/>
        <family val="3"/>
        <charset val="129"/>
      </rPr>
      <t>  </t>
    </r>
    <phoneticPr fontId="3" type="noConversion"/>
  </si>
  <si>
    <t>수익1</t>
    <phoneticPr fontId="3" type="noConversion"/>
  </si>
  <si>
    <t>하나투어</t>
    <phoneticPr fontId="3" type="noConversion"/>
  </si>
  <si>
    <t xml:space="preserve">  </t>
    <phoneticPr fontId="3" type="noConversion"/>
  </si>
  <si>
    <t>수익배분</t>
    <phoneticPr fontId="3" type="noConversion"/>
  </si>
  <si>
    <r>
      <t>VSS0303W13</t>
    </r>
    <r>
      <rPr>
        <sz val="9"/>
        <color rgb="FF5D5B5B"/>
        <rFont val="맑은 고딕"/>
        <family val="3"/>
        <charset val="129"/>
        <scheme val="minor"/>
      </rPr>
      <t> </t>
    </r>
  </si>
  <si>
    <r>
      <t>VHSR0311J8</t>
    </r>
    <r>
      <rPr>
        <sz val="9"/>
        <color rgb="FF5D5B5B"/>
        <rFont val="맑은 고딕"/>
        <family val="3"/>
        <charset val="129"/>
        <scheme val="minor"/>
      </rPr>
      <t> </t>
    </r>
  </si>
  <si>
    <r>
      <t>VSS0316S15</t>
    </r>
    <r>
      <rPr>
        <sz val="9"/>
        <color rgb="FF5D5B5B"/>
        <rFont val="맑은 고딕"/>
        <family val="3"/>
        <charset val="129"/>
        <scheme val="minor"/>
      </rPr>
      <t> </t>
    </r>
  </si>
  <si>
    <t>2015년 4월분 수익 정산 보고</t>
    <phoneticPr fontId="3" type="noConversion"/>
  </si>
  <si>
    <t>&lt;기본수익&gt;</t>
    <phoneticPr fontId="3" type="noConversion"/>
  </si>
  <si>
    <t>데이투어</t>
    <phoneticPr fontId="3" type="noConversion"/>
  </si>
  <si>
    <t>4월분</t>
    <phoneticPr fontId="3" type="noConversion"/>
  </si>
  <si>
    <t>항공권</t>
    <phoneticPr fontId="3" type="noConversion"/>
  </si>
  <si>
    <t>기타</t>
    <phoneticPr fontId="3" type="noConversion"/>
  </si>
  <si>
    <t>호텔,골프,차량등</t>
    <phoneticPr fontId="3" type="noConversion"/>
  </si>
  <si>
    <t>호텔,골프,차량등</t>
    <phoneticPr fontId="3" type="noConversion"/>
  </si>
  <si>
    <t>1)</t>
    <phoneticPr fontId="3" type="noConversion"/>
  </si>
  <si>
    <t>&lt;지출&gt;</t>
    <phoneticPr fontId="3" type="noConversion"/>
  </si>
  <si>
    <t>차량</t>
    <phoneticPr fontId="3" type="noConversion"/>
  </si>
  <si>
    <t>기사월급</t>
    <phoneticPr fontId="3" type="noConversion"/>
  </si>
  <si>
    <t>주차비및통행료</t>
    <phoneticPr fontId="3" type="noConversion"/>
  </si>
  <si>
    <t>주유비</t>
    <phoneticPr fontId="3" type="noConversion"/>
  </si>
  <si>
    <t>감가상각비</t>
    <phoneticPr fontId="3" type="noConversion"/>
  </si>
  <si>
    <t>보험료</t>
    <phoneticPr fontId="3" type="noConversion"/>
  </si>
  <si>
    <t>광고비</t>
    <phoneticPr fontId="3" type="noConversion"/>
  </si>
  <si>
    <t>신짜오</t>
    <phoneticPr fontId="3" type="noConversion"/>
  </si>
  <si>
    <t>2)</t>
    <phoneticPr fontId="3" type="noConversion"/>
  </si>
  <si>
    <t>2)</t>
    <phoneticPr fontId="3" type="noConversion"/>
  </si>
  <si>
    <t>&lt;순수익&gt;</t>
    <phoneticPr fontId="3" type="noConversion"/>
  </si>
  <si>
    <t>1)기본수익 - 2)지출분</t>
    <phoneticPr fontId="3" type="noConversion"/>
  </si>
  <si>
    <t>&lt;수익배분&gt;</t>
    <phoneticPr fontId="3" type="noConversion"/>
  </si>
  <si>
    <t>수익1</t>
    <phoneticPr fontId="3" type="noConversion"/>
  </si>
  <si>
    <t>코리아트래블</t>
    <phoneticPr fontId="3" type="noConversion"/>
  </si>
  <si>
    <t>수익2</t>
    <phoneticPr fontId="3" type="noConversion"/>
  </si>
  <si>
    <t>수익2</t>
    <phoneticPr fontId="3" type="noConversion"/>
  </si>
  <si>
    <t>하나투어</t>
    <phoneticPr fontId="3" type="noConversion"/>
  </si>
  <si>
    <t>3)</t>
    <phoneticPr fontId="3" type="noConversion"/>
  </si>
  <si>
    <t>3)</t>
    <phoneticPr fontId="3" type="noConversion"/>
  </si>
  <si>
    <t xml:space="preserve">  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</si>
  <si>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</si>
  <si>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</si>
  <si>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0건</t>
    <phoneticPr fontId="3" type="noConversion"/>
  </si>
  <si>
    <t>항공수익</t>
    <phoneticPr fontId="3" type="noConversion"/>
  </si>
  <si>
    <t>호텔수익</t>
    <phoneticPr fontId="3" type="noConversion"/>
  </si>
  <si>
    <t>4)</t>
    <phoneticPr fontId="3" type="noConversion"/>
  </si>
  <si>
    <t>수익배분</t>
    <phoneticPr fontId="3" type="noConversion"/>
  </si>
  <si>
    <t>항공컴</t>
    <phoneticPr fontId="3" type="noConversion"/>
  </si>
  <si>
    <t>하나투어에 지불할 총금액</t>
    <phoneticPr fontId="3" type="noConversion"/>
  </si>
  <si>
    <t>2015년 5월분 수익 정산 보고</t>
    <phoneticPr fontId="3" type="noConversion"/>
  </si>
  <si>
    <t>&lt;기본수익&gt;</t>
    <phoneticPr fontId="3" type="noConversion"/>
  </si>
  <si>
    <t>기사월급</t>
    <phoneticPr fontId="3" type="noConversion"/>
  </si>
  <si>
    <t>4)</t>
    <phoneticPr fontId="3" type="noConversion"/>
  </si>
  <si>
    <t>이월된 미수금액</t>
    <phoneticPr fontId="3" type="noConversion"/>
  </si>
  <si>
    <t>수익배분</t>
    <phoneticPr fontId="3" type="noConversion"/>
  </si>
  <si>
    <t>항공컴</t>
    <phoneticPr fontId="3" type="noConversion"/>
  </si>
  <si>
    <t>하나투어에서 받아야 할 총금액</t>
    <phoneticPr fontId="3" type="noConversion"/>
  </si>
  <si>
    <t>2015년 6월분 수익 정산 보고</t>
    <phoneticPr fontId="3" type="noConversion"/>
  </si>
  <si>
    <t>&lt;기본수익&gt;</t>
    <phoneticPr fontId="3" type="noConversion"/>
  </si>
  <si>
    <t>데이투어</t>
    <phoneticPr fontId="3" type="noConversion"/>
  </si>
  <si>
    <t>6월분</t>
    <phoneticPr fontId="3" type="noConversion"/>
  </si>
  <si>
    <t>항공권</t>
    <phoneticPr fontId="3" type="noConversion"/>
  </si>
  <si>
    <t>기타</t>
    <phoneticPr fontId="3" type="noConversion"/>
  </si>
  <si>
    <t>호텔,골프,차량등</t>
    <phoneticPr fontId="3" type="noConversion"/>
  </si>
  <si>
    <t>1)</t>
    <phoneticPr fontId="3" type="noConversion"/>
  </si>
  <si>
    <t>&lt;지출&gt;</t>
    <phoneticPr fontId="3" type="noConversion"/>
  </si>
  <si>
    <t>차량</t>
    <phoneticPr fontId="3" type="noConversion"/>
  </si>
  <si>
    <t>기사월급</t>
    <phoneticPr fontId="3" type="noConversion"/>
  </si>
  <si>
    <t>주차비및통행료</t>
    <phoneticPr fontId="3" type="noConversion"/>
  </si>
  <si>
    <t>주유비</t>
    <phoneticPr fontId="3" type="noConversion"/>
  </si>
  <si>
    <t>감가상각비</t>
    <phoneticPr fontId="3" type="noConversion"/>
  </si>
  <si>
    <t>보험료</t>
    <phoneticPr fontId="3" type="noConversion"/>
  </si>
  <si>
    <t>광고비</t>
    <phoneticPr fontId="3" type="noConversion"/>
  </si>
  <si>
    <t>신짜오</t>
    <phoneticPr fontId="3" type="noConversion"/>
  </si>
  <si>
    <t>2)</t>
    <phoneticPr fontId="3" type="noConversion"/>
  </si>
  <si>
    <t>&lt;순수익&gt;</t>
    <phoneticPr fontId="3" type="noConversion"/>
  </si>
  <si>
    <t>1)기본수익 - 2)지출분</t>
    <phoneticPr fontId="3" type="noConversion"/>
  </si>
  <si>
    <t>&lt;수익배분&gt;</t>
    <phoneticPr fontId="3" type="noConversion"/>
  </si>
  <si>
    <t>수익1</t>
    <phoneticPr fontId="3" type="noConversion"/>
  </si>
  <si>
    <t>코리아트래블</t>
    <phoneticPr fontId="3" type="noConversion"/>
  </si>
  <si>
    <t>수익2</t>
    <phoneticPr fontId="3" type="noConversion"/>
  </si>
  <si>
    <t>하나투어</t>
    <phoneticPr fontId="3" type="noConversion"/>
  </si>
  <si>
    <t>3)</t>
    <phoneticPr fontId="3" type="noConversion"/>
  </si>
  <si>
    <t xml:space="preserve">  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</si>
  <si>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</si>
  <si>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</si>
  <si>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0건</t>
    <phoneticPr fontId="3" type="noConversion"/>
  </si>
  <si>
    <t>항공수익</t>
    <phoneticPr fontId="3" type="noConversion"/>
  </si>
  <si>
    <t>호텔수익</t>
    <phoneticPr fontId="3" type="noConversion"/>
  </si>
  <si>
    <t>4)</t>
    <phoneticPr fontId="3" type="noConversion"/>
  </si>
  <si>
    <t>이월된 미수금액</t>
    <phoneticPr fontId="3" type="noConversion"/>
  </si>
  <si>
    <t>수익배분</t>
    <phoneticPr fontId="3" type="noConversion"/>
  </si>
  <si>
    <t>항공컴</t>
    <phoneticPr fontId="3" type="noConversion"/>
  </si>
  <si>
    <t>하나투어에서 받아야 할 총금액</t>
    <phoneticPr fontId="3" type="noConversion"/>
  </si>
  <si>
    <t>VSS0504J15(G)</t>
    <phoneticPr fontId="3" type="noConversion"/>
  </si>
  <si>
    <t xml:space="preserve">VSS0513W11 </t>
    <phoneticPr fontId="3" type="noConversion"/>
  </si>
  <si>
    <t xml:space="preserve">VSS0526W6 </t>
    <phoneticPr fontId="3" type="noConversion"/>
  </si>
  <si>
    <t xml:space="preserve">VSS0527J1(G) </t>
    <phoneticPr fontId="3" type="noConversion"/>
  </si>
  <si>
    <t>VSS0604J16</t>
  </si>
  <si>
    <t>VSS0623J10(G)</t>
    <phoneticPr fontId="3" type="noConversion"/>
  </si>
  <si>
    <t xml:space="preserve">VSS0406G1  </t>
    <phoneticPr fontId="3" type="noConversion"/>
  </si>
  <si>
    <t xml:space="preserve">VSS0407E16  </t>
    <phoneticPr fontId="3" type="noConversion"/>
  </si>
  <si>
    <t>VSS0408E4</t>
    <phoneticPr fontId="3" type="noConversion"/>
  </si>
  <si>
    <t>VSS0422G7</t>
    <phoneticPr fontId="3" type="noConversion"/>
  </si>
  <si>
    <t>&lt;6월 호치민지사 현지수익&gt;</t>
    <phoneticPr fontId="3" type="noConversion"/>
  </si>
  <si>
    <t>&lt;4월 호치민지사 현지수익&gt;</t>
    <phoneticPr fontId="3" type="noConversion"/>
  </si>
  <si>
    <t>&lt;7월 호치민지사 현지수익&gt;</t>
    <phoneticPr fontId="3" type="noConversion"/>
  </si>
  <si>
    <t>2015년 7월분 수익 정산 보고</t>
    <phoneticPr fontId="3" type="noConversion"/>
  </si>
  <si>
    <t>7월분</t>
    <phoneticPr fontId="3" type="noConversion"/>
  </si>
  <si>
    <t>VSS0723W10</t>
  </si>
  <si>
    <t>VSS0727E25</t>
  </si>
  <si>
    <t>2015년 8월분 수익 정산 보고</t>
    <phoneticPr fontId="3" type="noConversion"/>
  </si>
  <si>
    <t>&lt;기본수익&gt;</t>
    <phoneticPr fontId="3" type="noConversion"/>
  </si>
  <si>
    <t>데이투어</t>
    <phoneticPr fontId="3" type="noConversion"/>
  </si>
  <si>
    <t>8월분</t>
    <phoneticPr fontId="3" type="noConversion"/>
  </si>
  <si>
    <t>항공권</t>
    <phoneticPr fontId="3" type="noConversion"/>
  </si>
  <si>
    <t>기타</t>
    <phoneticPr fontId="3" type="noConversion"/>
  </si>
  <si>
    <t>호텔,골프,차량등</t>
    <phoneticPr fontId="3" type="noConversion"/>
  </si>
  <si>
    <t>1)</t>
    <phoneticPr fontId="3" type="noConversion"/>
  </si>
  <si>
    <t>&lt;지출&gt;</t>
    <phoneticPr fontId="3" type="noConversion"/>
  </si>
  <si>
    <t>차량</t>
    <phoneticPr fontId="3" type="noConversion"/>
  </si>
  <si>
    <t>기사월급</t>
    <phoneticPr fontId="3" type="noConversion"/>
  </si>
  <si>
    <t>주차비및통행료</t>
    <phoneticPr fontId="3" type="noConversion"/>
  </si>
  <si>
    <t>주유비</t>
    <phoneticPr fontId="3" type="noConversion"/>
  </si>
  <si>
    <t>감가상각비</t>
    <phoneticPr fontId="3" type="noConversion"/>
  </si>
  <si>
    <t>보험료</t>
    <phoneticPr fontId="3" type="noConversion"/>
  </si>
  <si>
    <t>광고비</t>
    <phoneticPr fontId="3" type="noConversion"/>
  </si>
  <si>
    <t>신짜오</t>
    <phoneticPr fontId="3" type="noConversion"/>
  </si>
  <si>
    <t>2)</t>
    <phoneticPr fontId="3" type="noConversion"/>
  </si>
  <si>
    <t>&lt;순수익&gt;</t>
    <phoneticPr fontId="3" type="noConversion"/>
  </si>
  <si>
    <t>1)기본수익 - 2)지출분</t>
    <phoneticPr fontId="3" type="noConversion"/>
  </si>
  <si>
    <t>&lt;수익배분&gt;</t>
    <phoneticPr fontId="3" type="noConversion"/>
  </si>
  <si>
    <t>수익1</t>
    <phoneticPr fontId="3" type="noConversion"/>
  </si>
  <si>
    <t>코리아트래블</t>
    <phoneticPr fontId="3" type="noConversion"/>
  </si>
  <si>
    <t>수익2</t>
    <phoneticPr fontId="3" type="noConversion"/>
  </si>
  <si>
    <t>하나투어</t>
    <phoneticPr fontId="3" type="noConversion"/>
  </si>
  <si>
    <t>3)</t>
    <phoneticPr fontId="3" type="noConversion"/>
  </si>
  <si>
    <t xml:space="preserve">  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</si>
  <si>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</si>
  <si>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</si>
  <si>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0건</t>
    <phoneticPr fontId="3" type="noConversion"/>
  </si>
  <si>
    <t>항공수익</t>
    <phoneticPr fontId="3" type="noConversion"/>
  </si>
  <si>
    <t>호텔수익</t>
    <phoneticPr fontId="3" type="noConversion"/>
  </si>
  <si>
    <t>이월된 미수금액</t>
    <phoneticPr fontId="3" type="noConversion"/>
  </si>
  <si>
    <t>수익배분</t>
    <phoneticPr fontId="3" type="noConversion"/>
  </si>
  <si>
    <t>항공컴</t>
    <phoneticPr fontId="3" type="noConversion"/>
  </si>
  <si>
    <t>하나투어에서 받아야 할 총금액</t>
    <phoneticPr fontId="3" type="noConversion"/>
  </si>
  <si>
    <t>VSS0711W3</t>
    <phoneticPr fontId="3" type="noConversion"/>
  </si>
  <si>
    <t xml:space="preserve">VSS0811W17 </t>
    <phoneticPr fontId="3" type="noConversion"/>
  </si>
  <si>
    <t>VSS0817W10</t>
    <phoneticPr fontId="3" type="noConversion"/>
  </si>
  <si>
    <t>2015년 9월분 수익 정산 보고</t>
    <phoneticPr fontId="3" type="noConversion"/>
  </si>
  <si>
    <t>&lt;기본수익&gt;</t>
    <phoneticPr fontId="3" type="noConversion"/>
  </si>
  <si>
    <t>데이투어</t>
    <phoneticPr fontId="3" type="noConversion"/>
  </si>
  <si>
    <t>9월분</t>
    <phoneticPr fontId="3" type="noConversion"/>
  </si>
  <si>
    <t>항공권</t>
    <phoneticPr fontId="3" type="noConversion"/>
  </si>
  <si>
    <t>9월분</t>
    <phoneticPr fontId="3" type="noConversion"/>
  </si>
  <si>
    <t>기타</t>
    <phoneticPr fontId="3" type="noConversion"/>
  </si>
  <si>
    <t>호텔,골프,차량등</t>
    <phoneticPr fontId="3" type="noConversion"/>
  </si>
  <si>
    <t>1)</t>
    <phoneticPr fontId="3" type="noConversion"/>
  </si>
  <si>
    <t>&lt;지출&gt;</t>
    <phoneticPr fontId="3" type="noConversion"/>
  </si>
  <si>
    <t>차량</t>
    <phoneticPr fontId="3" type="noConversion"/>
  </si>
  <si>
    <t>기사월급</t>
    <phoneticPr fontId="3" type="noConversion"/>
  </si>
  <si>
    <t>주차비및통행료</t>
    <phoneticPr fontId="3" type="noConversion"/>
  </si>
  <si>
    <t>주유비</t>
    <phoneticPr fontId="3" type="noConversion"/>
  </si>
  <si>
    <t>감가상각비</t>
    <phoneticPr fontId="3" type="noConversion"/>
  </si>
  <si>
    <t>보험료</t>
    <phoneticPr fontId="3" type="noConversion"/>
  </si>
  <si>
    <t>광고비</t>
    <phoneticPr fontId="3" type="noConversion"/>
  </si>
  <si>
    <t>신짜오</t>
    <phoneticPr fontId="3" type="noConversion"/>
  </si>
  <si>
    <t>2)</t>
    <phoneticPr fontId="3" type="noConversion"/>
  </si>
  <si>
    <t>&lt;순수익&gt;</t>
    <phoneticPr fontId="3" type="noConversion"/>
  </si>
  <si>
    <t>1)기본수익 - 2)지출분</t>
    <phoneticPr fontId="3" type="noConversion"/>
  </si>
  <si>
    <t>&lt;수익배분&gt;</t>
    <phoneticPr fontId="3" type="noConversion"/>
  </si>
  <si>
    <t>수익1</t>
    <phoneticPr fontId="3" type="noConversion"/>
  </si>
  <si>
    <t>코리아트래블</t>
    <phoneticPr fontId="3" type="noConversion"/>
  </si>
  <si>
    <t>수익2</t>
    <phoneticPr fontId="3" type="noConversion"/>
  </si>
  <si>
    <t>하나투어</t>
    <phoneticPr fontId="3" type="noConversion"/>
  </si>
  <si>
    <t>3)</t>
    <phoneticPr fontId="3" type="noConversion"/>
  </si>
  <si>
    <t xml:space="preserve">  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</si>
  <si>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</si>
  <si>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</si>
  <si>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0건</t>
    <phoneticPr fontId="3" type="noConversion"/>
  </si>
  <si>
    <t>항공수익</t>
    <phoneticPr fontId="3" type="noConversion"/>
  </si>
  <si>
    <t>호텔수익</t>
    <phoneticPr fontId="3" type="noConversion"/>
  </si>
  <si>
    <t>4)</t>
    <phoneticPr fontId="3" type="noConversion"/>
  </si>
  <si>
    <t>이월된 미수금액</t>
    <phoneticPr fontId="3" type="noConversion"/>
  </si>
  <si>
    <t>수익배분</t>
    <phoneticPr fontId="3" type="noConversion"/>
  </si>
  <si>
    <t>항공컴</t>
    <phoneticPr fontId="3" type="noConversion"/>
  </si>
  <si>
    <t>하나투어에서 받아야 할 총금액</t>
    <phoneticPr fontId="3" type="noConversion"/>
  </si>
  <si>
    <t>2015년 10월분 수익 정산 보고</t>
    <phoneticPr fontId="3" type="noConversion"/>
  </si>
  <si>
    <t>&lt;기본수익&gt;</t>
    <phoneticPr fontId="3" type="noConversion"/>
  </si>
  <si>
    <t>데이투어</t>
    <phoneticPr fontId="3" type="noConversion"/>
  </si>
  <si>
    <t>10월분</t>
    <phoneticPr fontId="3" type="noConversion"/>
  </si>
  <si>
    <t>항공권</t>
    <phoneticPr fontId="3" type="noConversion"/>
  </si>
  <si>
    <t>기타</t>
    <phoneticPr fontId="3" type="noConversion"/>
  </si>
  <si>
    <t>호텔,골프,차량등</t>
    <phoneticPr fontId="3" type="noConversion"/>
  </si>
  <si>
    <t>1)</t>
    <phoneticPr fontId="3" type="noConversion"/>
  </si>
  <si>
    <t>&lt;지출&gt;</t>
    <phoneticPr fontId="3" type="noConversion"/>
  </si>
  <si>
    <t>차량</t>
    <phoneticPr fontId="3" type="noConversion"/>
  </si>
  <si>
    <t>기사월급</t>
    <phoneticPr fontId="3" type="noConversion"/>
  </si>
  <si>
    <t>주차비및통행료</t>
    <phoneticPr fontId="3" type="noConversion"/>
  </si>
  <si>
    <t>주유비</t>
    <phoneticPr fontId="3" type="noConversion"/>
  </si>
  <si>
    <t>감가상각비</t>
    <phoneticPr fontId="3" type="noConversion"/>
  </si>
  <si>
    <t>보험료</t>
    <phoneticPr fontId="3" type="noConversion"/>
  </si>
  <si>
    <t>광고비</t>
    <phoneticPr fontId="3" type="noConversion"/>
  </si>
  <si>
    <t>신짜오</t>
    <phoneticPr fontId="3" type="noConversion"/>
  </si>
  <si>
    <t>2)</t>
    <phoneticPr fontId="3" type="noConversion"/>
  </si>
  <si>
    <t>&lt;순수익&gt;</t>
    <phoneticPr fontId="3" type="noConversion"/>
  </si>
  <si>
    <t>1)기본수익 - 2)지출분</t>
    <phoneticPr fontId="3" type="noConversion"/>
  </si>
  <si>
    <t>&lt;수익배분&gt;</t>
    <phoneticPr fontId="3" type="noConversion"/>
  </si>
  <si>
    <t>수익1</t>
    <phoneticPr fontId="3" type="noConversion"/>
  </si>
  <si>
    <t>코리아트래블</t>
    <phoneticPr fontId="3" type="noConversion"/>
  </si>
  <si>
    <t>수익2</t>
    <phoneticPr fontId="3" type="noConversion"/>
  </si>
  <si>
    <t>하나투어</t>
    <phoneticPr fontId="3" type="noConversion"/>
  </si>
  <si>
    <t>3)</t>
    <phoneticPr fontId="3" type="noConversion"/>
  </si>
  <si>
    <t xml:space="preserve">  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</si>
  <si>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</si>
  <si>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</si>
  <si>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0건</t>
    <phoneticPr fontId="3" type="noConversion"/>
  </si>
  <si>
    <t>항공수익</t>
    <phoneticPr fontId="3" type="noConversion"/>
  </si>
  <si>
    <t>호텔수익</t>
    <phoneticPr fontId="3" type="noConversion"/>
  </si>
  <si>
    <t>4)</t>
    <phoneticPr fontId="3" type="noConversion"/>
  </si>
  <si>
    <t>이월된 미수금액</t>
    <phoneticPr fontId="3" type="noConversion"/>
  </si>
  <si>
    <t>수익배분</t>
    <phoneticPr fontId="3" type="noConversion"/>
  </si>
  <si>
    <t>항공컴</t>
    <phoneticPr fontId="3" type="noConversion"/>
  </si>
  <si>
    <t>하나투어에서 받아야 할 총금액</t>
    <phoneticPr fontId="3" type="noConversion"/>
  </si>
  <si>
    <t>VSS0904J5(G)</t>
  </si>
  <si>
    <t>VSS0930W14</t>
  </si>
  <si>
    <t>VSS1012G13</t>
  </si>
  <si>
    <t>VSS1023W10</t>
  </si>
  <si>
    <t>VSS1027G14</t>
    <phoneticPr fontId="3" type="noConversion"/>
  </si>
  <si>
    <t>VSS1029W6</t>
  </si>
  <si>
    <r>
      <t> </t>
    </r>
    <r>
      <rPr>
        <u/>
        <sz val="11"/>
        <color theme="10"/>
        <rFont val="맑은 고딕"/>
        <family val="3"/>
        <charset val="129"/>
        <scheme val="minor"/>
      </rPr>
      <t>VSS1110J2(G)</t>
    </r>
  </si>
  <si>
    <t>VSS1120G2(G)</t>
  </si>
  <si>
    <t>VHS1125Y15</t>
  </si>
  <si>
    <t>VSS1130W20(G)</t>
    <phoneticPr fontId="3" type="noConversion"/>
  </si>
  <si>
    <t>2015년 11월분 수익 정산 보고</t>
  </si>
  <si>
    <t>11월분</t>
  </si>
  <si>
    <t>이월된 미수금액</t>
  </si>
  <si>
    <t>하나투어에서 받아야 할 총금액</t>
  </si>
  <si>
    <t xml:space="preserve">VSS1203W18 </t>
  </si>
  <si>
    <t xml:space="preserve">VSS1216Y20 </t>
  </si>
  <si>
    <t xml:space="preserve">VSS1222W5 </t>
  </si>
  <si>
    <t>2016년 12월분 수익 정산 보고</t>
    <phoneticPr fontId="3" type="noConversion"/>
  </si>
  <si>
    <t>2017년 1월분 수익 정산 보고</t>
    <phoneticPr fontId="3" type="noConversion"/>
  </si>
  <si>
    <t>&lt;기본수익&gt;</t>
    <phoneticPr fontId="3" type="noConversion"/>
  </si>
  <si>
    <t>데이투어</t>
    <phoneticPr fontId="3" type="noConversion"/>
  </si>
  <si>
    <t>1월분</t>
    <phoneticPr fontId="3" type="noConversion"/>
  </si>
  <si>
    <t>항공권</t>
    <phoneticPr fontId="3" type="noConversion"/>
  </si>
  <si>
    <t>기타</t>
    <phoneticPr fontId="3" type="noConversion"/>
  </si>
  <si>
    <t>호텔,골프,차량등</t>
    <phoneticPr fontId="3" type="noConversion"/>
  </si>
  <si>
    <t>1)</t>
    <phoneticPr fontId="3" type="noConversion"/>
  </si>
  <si>
    <t>&lt;지출&gt;</t>
    <phoneticPr fontId="3" type="noConversion"/>
  </si>
  <si>
    <t>차량</t>
    <phoneticPr fontId="3" type="noConversion"/>
  </si>
  <si>
    <t>기사월급</t>
    <phoneticPr fontId="3" type="noConversion"/>
  </si>
  <si>
    <t>주차비및통행료</t>
    <phoneticPr fontId="3" type="noConversion"/>
  </si>
  <si>
    <t>주유비</t>
    <phoneticPr fontId="3" type="noConversion"/>
  </si>
  <si>
    <t>감가상각비</t>
    <phoneticPr fontId="3" type="noConversion"/>
  </si>
  <si>
    <t>보험료</t>
    <phoneticPr fontId="3" type="noConversion"/>
  </si>
  <si>
    <t>광고비</t>
    <phoneticPr fontId="3" type="noConversion"/>
  </si>
  <si>
    <t>신짜오</t>
    <phoneticPr fontId="3" type="noConversion"/>
  </si>
  <si>
    <t>2)</t>
    <phoneticPr fontId="3" type="noConversion"/>
  </si>
  <si>
    <t>&lt;순수익&gt;</t>
    <phoneticPr fontId="3" type="noConversion"/>
  </si>
  <si>
    <t>1)기본수익 - 2)지출분</t>
    <phoneticPr fontId="3" type="noConversion"/>
  </si>
  <si>
    <t>&lt;수익배분&gt;</t>
    <phoneticPr fontId="3" type="noConversion"/>
  </si>
  <si>
    <t>수익1</t>
    <phoneticPr fontId="3" type="noConversion"/>
  </si>
  <si>
    <t>코리아트래블</t>
    <phoneticPr fontId="3" type="noConversion"/>
  </si>
  <si>
    <t>수익2</t>
    <phoneticPr fontId="3" type="noConversion"/>
  </si>
  <si>
    <t>하나투어</t>
    <phoneticPr fontId="3" type="noConversion"/>
  </si>
  <si>
    <t>3)</t>
    <phoneticPr fontId="3" type="noConversion"/>
  </si>
  <si>
    <t xml:space="preserve">  </t>
    <phoneticPr fontId="3" type="noConversion"/>
  </si>
  <si>
    <t>* 하나투어에서 직접 수령한 커미션분</t>
    <phoneticPr fontId="3" type="noConversion"/>
  </si>
  <si>
    <t>항공발권컴</t>
    <phoneticPr fontId="3" type="noConversion"/>
  </si>
  <si>
    <t>0건</t>
    <phoneticPr fontId="3" type="noConversion"/>
  </si>
  <si>
    <t>항공수익</t>
    <phoneticPr fontId="3" type="noConversion"/>
  </si>
  <si>
    <t>호텔수익</t>
    <phoneticPr fontId="3" type="noConversion"/>
  </si>
  <si>
    <t>VSS0105J32</t>
  </si>
  <si>
    <t>VSS0112J32</t>
  </si>
  <si>
    <t>VSS0120W8</t>
  </si>
  <si>
    <t>VSS0127W27</t>
  </si>
  <si>
    <t>1일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</si>
</sst>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24" formatCode="\$#,##0_);[Red]\(\$#,##0\)"/>
    <numFmt numFmtId="176" formatCode="\$#,##0"/>
    <numFmt numFmtId="177" formatCode="_-[$$-409]* #,##0_ ;_-[$$-409]* \-#,##0\ ;_-[$$-409]* &quot;-&quot;??_ ;_-@_ "/>
    <numFmt numFmtId="178" formatCode="mm&quot;월&quot;\ dd&quot;일&quot;"/>
    <numFmt numFmtId="179" formatCode="#,##0_);[Red]\(#,##0\)"/>
    <numFmt numFmtId="180" formatCode="#,##0_ "/>
    <numFmt numFmtId="181" formatCode="[$VND]\ #,##0_);[Red]\([$VND]\ #,##0\)"/>
    <numFmt numFmtId="182" formatCode="\$#,##0.00"/>
  </numFmts>
  <fonts count="29" x14ac:knownFonts="1"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b/>
      <sz val="10"/>
      <color rgb="FF0000FF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0000FF"/>
      <name val="맑은 고딕"/>
      <family val="2"/>
      <charset val="129"/>
      <scheme val="minor"/>
    </font>
    <font>
      <sz val="10"/>
      <color rgb="FF00B050"/>
      <name val="맑은 고딕"/>
      <family val="2"/>
      <charset val="129"/>
      <scheme val="minor"/>
    </font>
    <font>
      <sz val="11"/>
      <color rgb="FF00B05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u/>
      <sz val="9"/>
      <color rgb="FFFF0000"/>
      <name val="맑은 고딕"/>
      <family val="3"/>
      <charset val="129"/>
    </font>
    <font>
      <sz val="9"/>
      <color rgb="FF5D5B5B"/>
      <name val="맑은 고딕"/>
      <family val="3"/>
      <charset val="129"/>
    </font>
    <font>
      <u/>
      <sz val="9"/>
      <color rgb="FF666666"/>
      <name val="맑은 고딕"/>
      <family val="3"/>
      <charset val="129"/>
    </font>
    <font>
      <sz val="9"/>
      <color rgb="FF5D5B5B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9"/>
      <color rgb="FF000000"/>
      <name val="나눔고딕"/>
      <family val="3"/>
      <charset val="129"/>
    </font>
    <font>
      <sz val="10"/>
      <color theme="1"/>
      <name val="맑은 고딕"/>
      <family val="3"/>
      <charset val="129"/>
    </font>
    <font>
      <u/>
      <sz val="14"/>
      <color rgb="FFFF0000"/>
      <name val="맑은 고딕"/>
      <family val="3"/>
      <charset val="129"/>
    </font>
    <font>
      <u/>
      <sz val="14"/>
      <color rgb="FF666666"/>
      <name val="맑은 고딕"/>
      <family val="3"/>
      <charset val="129"/>
    </font>
    <font>
      <u/>
      <sz val="11"/>
      <color theme="10"/>
      <name val="맑은 고딕"/>
      <family val="3"/>
      <charset val="129"/>
      <scheme val="minor"/>
    </font>
    <font>
      <b/>
      <sz val="10"/>
      <color rgb="FF757575"/>
      <name val="나눔고딕"/>
      <family val="3"/>
      <charset val="129"/>
    </font>
    <font>
      <b/>
      <sz val="9"/>
      <color rgb="FF757575"/>
      <name val="나눔고딕"/>
      <family val="3"/>
      <charset val="129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238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0" fillId="2" borderId="0" xfId="0" applyFill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right" vertical="center"/>
    </xf>
    <xf numFmtId="176" fontId="6" fillId="3" borderId="1" xfId="0" applyNumberFormat="1" applyFont="1" applyFill="1" applyBorder="1">
      <alignment vertical="center"/>
    </xf>
    <xf numFmtId="176" fontId="6" fillId="0" borderId="0" xfId="0" applyNumberFormat="1" applyFont="1" applyFill="1" applyBorder="1">
      <alignment vertical="center"/>
    </xf>
    <xf numFmtId="176" fontId="0" fillId="0" borderId="0" xfId="0" applyNumberFormat="1" applyBorder="1">
      <alignment vertical="center"/>
    </xf>
    <xf numFmtId="176" fontId="5" fillId="0" borderId="1" xfId="0" applyNumberFormat="1" applyFont="1" applyFill="1" applyBorder="1">
      <alignment vertical="center"/>
    </xf>
    <xf numFmtId="0" fontId="0" fillId="0" borderId="3" xfId="0" applyFill="1" applyBorder="1" applyAlignment="1">
      <alignment horizontal="right" vertical="center"/>
    </xf>
    <xf numFmtId="176" fontId="1" fillId="3" borderId="1" xfId="0" applyNumberFormat="1" applyFont="1" applyFill="1" applyBorder="1">
      <alignment vertical="center"/>
    </xf>
    <xf numFmtId="0" fontId="4" fillId="0" borderId="0" xfId="0" applyFont="1">
      <alignment vertical="center"/>
    </xf>
    <xf numFmtId="176" fontId="7" fillId="0" borderId="0" xfId="0" applyNumberFormat="1" applyFont="1">
      <alignment vertical="center"/>
    </xf>
    <xf numFmtId="24" fontId="8" fillId="0" borderId="1" xfId="0" applyNumberFormat="1" applyFont="1" applyBorder="1">
      <alignment vertical="center"/>
    </xf>
    <xf numFmtId="176" fontId="7" fillId="4" borderId="1" xfId="0" applyNumberFormat="1" applyFont="1" applyFill="1" applyBorder="1">
      <alignment vertical="center"/>
    </xf>
    <xf numFmtId="176" fontId="0" fillId="0" borderId="1" xfId="0" applyNumberFormat="1" applyBorder="1">
      <alignment vertical="center"/>
    </xf>
    <xf numFmtId="176" fontId="9" fillId="0" borderId="0" xfId="0" applyNumberFormat="1" applyFont="1">
      <alignment vertical="center"/>
    </xf>
    <xf numFmtId="176" fontId="10" fillId="0" borderId="1" xfId="0" applyNumberFormat="1" applyFont="1" applyBorder="1">
      <alignment vertical="center"/>
    </xf>
    <xf numFmtId="0" fontId="7" fillId="0" borderId="0" xfId="0" applyFont="1" applyFill="1" applyBorder="1">
      <alignment vertical="center"/>
    </xf>
    <xf numFmtId="177" fontId="5" fillId="0" borderId="1" xfId="0" applyNumberFormat="1" applyFont="1" applyBorder="1">
      <alignment vertical="center"/>
    </xf>
    <xf numFmtId="0" fontId="0" fillId="5" borderId="6" xfId="0" applyFill="1" applyBorder="1">
      <alignment vertical="center"/>
    </xf>
    <xf numFmtId="176" fontId="0" fillId="5" borderId="9" xfId="0" applyNumberFormat="1" applyFill="1" applyBorder="1">
      <alignment vertical="center"/>
    </xf>
    <xf numFmtId="0" fontId="0" fillId="4" borderId="7" xfId="0" applyFill="1" applyBorder="1">
      <alignment vertical="center"/>
    </xf>
    <xf numFmtId="176" fontId="0" fillId="4" borderId="10" xfId="0" applyNumberFormat="1" applyFill="1" applyBorder="1">
      <alignment vertical="center"/>
    </xf>
    <xf numFmtId="176" fontId="2" fillId="5" borderId="5" xfId="0" applyNumberFormat="1" applyFont="1" applyFill="1" applyBorder="1">
      <alignment vertical="center"/>
    </xf>
    <xf numFmtId="176" fontId="0" fillId="5" borderId="8" xfId="0" applyNumberFormat="1" applyFill="1" applyBorder="1">
      <alignment vertical="center"/>
    </xf>
    <xf numFmtId="176" fontId="10" fillId="0" borderId="0" xfId="0" applyNumberFormat="1" applyFont="1" applyBorder="1">
      <alignment vertical="center"/>
    </xf>
    <xf numFmtId="0" fontId="11" fillId="0" borderId="0" xfId="0" applyFont="1">
      <alignment vertical="center"/>
    </xf>
    <xf numFmtId="17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0" fillId="0" borderId="1" xfId="0" applyNumberForma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3" fillId="0" borderId="0" xfId="0" applyFont="1">
      <alignment vertical="center"/>
    </xf>
    <xf numFmtId="176" fontId="0" fillId="0" borderId="0" xfId="0" applyNumberFormat="1" applyAlignment="1">
      <alignment horizontal="left" vertical="center"/>
    </xf>
    <xf numFmtId="0" fontId="13" fillId="0" borderId="0" xfId="0" applyFont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176" fontId="0" fillId="0" borderId="0" xfId="0" applyNumberFormat="1" applyBorder="1" applyAlignment="1">
      <alignment vertical="center"/>
    </xf>
    <xf numFmtId="0" fontId="14" fillId="0" borderId="0" xfId="0" applyFont="1" applyFill="1" applyBorder="1">
      <alignment vertical="center"/>
    </xf>
    <xf numFmtId="0" fontId="15" fillId="0" borderId="0" xfId="0" applyFont="1">
      <alignment vertical="center"/>
    </xf>
    <xf numFmtId="176" fontId="15" fillId="0" borderId="0" xfId="0" applyNumberFormat="1" applyFont="1">
      <alignment vertical="center"/>
    </xf>
    <xf numFmtId="24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 applyAlignment="1">
      <alignment vertical="center"/>
    </xf>
    <xf numFmtId="179" fontId="0" fillId="0" borderId="0" xfId="0" applyNumberFormat="1" applyBorder="1" applyAlignment="1">
      <alignment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0" fillId="2" borderId="0" xfId="0" applyFill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right" vertical="center"/>
    </xf>
    <xf numFmtId="176" fontId="6" fillId="3" borderId="1" xfId="0" applyNumberFormat="1" applyFont="1" applyFill="1" applyBorder="1">
      <alignment vertical="center"/>
    </xf>
    <xf numFmtId="176" fontId="6" fillId="0" borderId="0" xfId="0" applyNumberFormat="1" applyFont="1" applyFill="1" applyBorder="1">
      <alignment vertical="center"/>
    </xf>
    <xf numFmtId="176" fontId="0" fillId="0" borderId="0" xfId="0" applyNumberFormat="1" applyBorder="1">
      <alignment vertical="center"/>
    </xf>
    <xf numFmtId="176" fontId="5" fillId="0" borderId="1" xfId="0" applyNumberFormat="1" applyFont="1" applyFill="1" applyBorder="1">
      <alignment vertical="center"/>
    </xf>
    <xf numFmtId="0" fontId="0" fillId="0" borderId="3" xfId="0" applyFill="1" applyBorder="1" applyAlignment="1">
      <alignment horizontal="right" vertical="center"/>
    </xf>
    <xf numFmtId="176" fontId="1" fillId="3" borderId="1" xfId="0" applyNumberFormat="1" applyFont="1" applyFill="1" applyBorder="1">
      <alignment vertical="center"/>
    </xf>
    <xf numFmtId="0" fontId="4" fillId="0" borderId="0" xfId="0" applyFont="1">
      <alignment vertical="center"/>
    </xf>
    <xf numFmtId="176" fontId="7" fillId="0" borderId="0" xfId="0" applyNumberFormat="1" applyFont="1">
      <alignment vertical="center"/>
    </xf>
    <xf numFmtId="24" fontId="8" fillId="0" borderId="1" xfId="0" applyNumberFormat="1" applyFont="1" applyBorder="1">
      <alignment vertical="center"/>
    </xf>
    <xf numFmtId="176" fontId="7" fillId="4" borderId="1" xfId="0" applyNumberFormat="1" applyFont="1" applyFill="1" applyBorder="1">
      <alignment vertical="center"/>
    </xf>
    <xf numFmtId="176" fontId="0" fillId="0" borderId="1" xfId="0" applyNumberFormat="1" applyBorder="1">
      <alignment vertical="center"/>
    </xf>
    <xf numFmtId="176" fontId="9" fillId="0" borderId="0" xfId="0" applyNumberFormat="1" applyFont="1">
      <alignment vertical="center"/>
    </xf>
    <xf numFmtId="176" fontId="10" fillId="0" borderId="1" xfId="0" applyNumberFormat="1" applyFont="1" applyBorder="1">
      <alignment vertical="center"/>
    </xf>
    <xf numFmtId="177" fontId="5" fillId="0" borderId="1" xfId="0" applyNumberFormat="1" applyFont="1" applyBorder="1">
      <alignment vertical="center"/>
    </xf>
    <xf numFmtId="0" fontId="0" fillId="5" borderId="6" xfId="0" applyFill="1" applyBorder="1">
      <alignment vertical="center"/>
    </xf>
    <xf numFmtId="176" fontId="0" fillId="5" borderId="9" xfId="0" applyNumberFormat="1" applyFill="1" applyBorder="1">
      <alignment vertical="center"/>
    </xf>
    <xf numFmtId="0" fontId="0" fillId="4" borderId="7" xfId="0" applyFill="1" applyBorder="1">
      <alignment vertical="center"/>
    </xf>
    <xf numFmtId="176" fontId="0" fillId="4" borderId="10" xfId="0" applyNumberFormat="1" applyFill="1" applyBorder="1">
      <alignment vertical="center"/>
    </xf>
    <xf numFmtId="176" fontId="2" fillId="5" borderId="5" xfId="0" applyNumberFormat="1" applyFont="1" applyFill="1" applyBorder="1">
      <alignment vertical="center"/>
    </xf>
    <xf numFmtId="176" fontId="0" fillId="5" borderId="8" xfId="0" applyNumberFormat="1" applyFill="1" applyBorder="1">
      <alignment vertical="center"/>
    </xf>
    <xf numFmtId="181" fontId="0" fillId="0" borderId="1" xfId="0" applyNumberFormat="1" applyBorder="1">
      <alignment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76" fontId="16" fillId="0" borderId="0" xfId="0" applyNumberFormat="1" applyFont="1">
      <alignment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176" fontId="0" fillId="5" borderId="8" xfId="0" applyNumberFormat="1" applyFill="1" applyBorder="1" applyAlignment="1">
      <alignment horizontal="center" vertical="center"/>
    </xf>
    <xf numFmtId="176" fontId="0" fillId="5" borderId="9" xfId="0" applyNumberForma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176" fontId="0" fillId="4" borderId="9" xfId="0" applyNumberFormat="1" applyFill="1" applyBorder="1" applyAlignment="1">
      <alignment horizontal="center" vertical="center"/>
    </xf>
    <xf numFmtId="181" fontId="0" fillId="6" borderId="10" xfId="0" applyNumberFormat="1" applyFill="1" applyBorder="1" applyAlignment="1">
      <alignment horizontal="center" vertical="center"/>
    </xf>
    <xf numFmtId="0" fontId="1" fillId="0" borderId="15" xfId="0" applyFont="1" applyBorder="1" applyAlignment="1">
      <alignment horizontal="right" vertical="center"/>
    </xf>
    <xf numFmtId="0" fontId="13" fillId="7" borderId="8" xfId="0" applyFont="1" applyFill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7" borderId="10" xfId="0" applyNumberFormat="1" applyFill="1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0" fillId="2" borderId="0" xfId="0" applyFill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right" vertical="center"/>
    </xf>
    <xf numFmtId="176" fontId="6" fillId="3" borderId="1" xfId="0" applyNumberFormat="1" applyFont="1" applyFill="1" applyBorder="1">
      <alignment vertical="center"/>
    </xf>
    <xf numFmtId="176" fontId="6" fillId="0" borderId="0" xfId="0" applyNumberFormat="1" applyFont="1" applyFill="1" applyBorder="1">
      <alignment vertical="center"/>
    </xf>
    <xf numFmtId="176" fontId="0" fillId="0" borderId="0" xfId="0" applyNumberFormat="1" applyBorder="1">
      <alignment vertical="center"/>
    </xf>
    <xf numFmtId="176" fontId="5" fillId="0" borderId="1" xfId="0" applyNumberFormat="1" applyFont="1" applyFill="1" applyBorder="1">
      <alignment vertical="center"/>
    </xf>
    <xf numFmtId="0" fontId="0" fillId="0" borderId="3" xfId="0" applyFill="1" applyBorder="1" applyAlignment="1">
      <alignment horizontal="right" vertical="center"/>
    </xf>
    <xf numFmtId="176" fontId="1" fillId="3" borderId="1" xfId="0" applyNumberFormat="1" applyFont="1" applyFill="1" applyBorder="1">
      <alignment vertical="center"/>
    </xf>
    <xf numFmtId="0" fontId="4" fillId="0" borderId="0" xfId="0" applyFont="1">
      <alignment vertical="center"/>
    </xf>
    <xf numFmtId="176" fontId="7" fillId="0" borderId="0" xfId="0" applyNumberFormat="1" applyFont="1">
      <alignment vertical="center"/>
    </xf>
    <xf numFmtId="24" fontId="8" fillId="0" borderId="1" xfId="0" applyNumberFormat="1" applyFont="1" applyBorder="1">
      <alignment vertical="center"/>
    </xf>
    <xf numFmtId="176" fontId="7" fillId="4" borderId="1" xfId="0" applyNumberFormat="1" applyFont="1" applyFill="1" applyBorder="1">
      <alignment vertical="center"/>
    </xf>
    <xf numFmtId="176" fontId="0" fillId="0" borderId="1" xfId="0" applyNumberFormat="1" applyBorder="1">
      <alignment vertical="center"/>
    </xf>
    <xf numFmtId="176" fontId="9" fillId="0" borderId="0" xfId="0" applyNumberFormat="1" applyFont="1">
      <alignment vertical="center"/>
    </xf>
    <xf numFmtId="176" fontId="10" fillId="0" borderId="1" xfId="0" applyNumberFormat="1" applyFont="1" applyBorder="1">
      <alignment vertical="center"/>
    </xf>
    <xf numFmtId="177" fontId="5" fillId="0" borderId="1" xfId="0" applyNumberFormat="1" applyFont="1" applyBorder="1">
      <alignment vertical="center"/>
    </xf>
    <xf numFmtId="0" fontId="0" fillId="5" borderId="6" xfId="0" applyFill="1" applyBorder="1">
      <alignment vertical="center"/>
    </xf>
    <xf numFmtId="176" fontId="0" fillId="5" borderId="9" xfId="0" applyNumberFormat="1" applyFill="1" applyBorder="1">
      <alignment vertical="center"/>
    </xf>
    <xf numFmtId="0" fontId="0" fillId="4" borderId="7" xfId="0" applyFill="1" applyBorder="1">
      <alignment vertical="center"/>
    </xf>
    <xf numFmtId="176" fontId="0" fillId="4" borderId="10" xfId="0" applyNumberFormat="1" applyFill="1" applyBorder="1">
      <alignment vertical="center"/>
    </xf>
    <xf numFmtId="176" fontId="2" fillId="5" borderId="5" xfId="0" applyNumberFormat="1" applyFont="1" applyFill="1" applyBorder="1">
      <alignment vertical="center"/>
    </xf>
    <xf numFmtId="176" fontId="0" fillId="5" borderId="8" xfId="0" applyNumberFormat="1" applyFill="1" applyBorder="1">
      <alignment vertical="center"/>
    </xf>
    <xf numFmtId="176" fontId="2" fillId="5" borderId="5" xfId="0" applyNumberFormat="1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176" fontId="0" fillId="5" borderId="8" xfId="0" applyNumberFormat="1" applyFill="1" applyBorder="1" applyAlignment="1">
      <alignment horizontal="center" vertical="center"/>
    </xf>
    <xf numFmtId="176" fontId="0" fillId="5" borderId="9" xfId="0" applyNumberFormat="1" applyFill="1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7" fillId="0" borderId="1" xfId="0" applyFont="1" applyBorder="1" applyAlignment="1">
      <alignment vertical="center" wrapText="1"/>
    </xf>
    <xf numFmtId="3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/>
    </xf>
    <xf numFmtId="0" fontId="19" fillId="0" borderId="1" xfId="0" applyFont="1" applyBorder="1" applyAlignment="1">
      <alignment vertical="center" wrapText="1"/>
    </xf>
    <xf numFmtId="0" fontId="0" fillId="0" borderId="1" xfId="0" applyFill="1" applyBorder="1">
      <alignment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19" fillId="0" borderId="1" xfId="0" applyFont="1" applyBorder="1">
      <alignment vertical="center"/>
    </xf>
    <xf numFmtId="0" fontId="17" fillId="0" borderId="1" xfId="0" applyFont="1" applyBorder="1">
      <alignment vertical="center"/>
    </xf>
    <xf numFmtId="0" fontId="4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22" fillId="0" borderId="1" xfId="0" applyFont="1" applyBorder="1">
      <alignment vertical="center"/>
    </xf>
    <xf numFmtId="0" fontId="21" fillId="0" borderId="1" xfId="1" applyBorder="1">
      <alignment vertical="center"/>
    </xf>
    <xf numFmtId="0" fontId="17" fillId="0" borderId="0" xfId="0" applyFont="1">
      <alignment vertical="center"/>
    </xf>
    <xf numFmtId="0" fontId="4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23" fillId="0" borderId="1" xfId="0" applyFont="1" applyBorder="1">
      <alignment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82" fontId="7" fillId="4" borderId="1" xfId="0" applyNumberFormat="1" applyFont="1" applyFill="1" applyBorder="1">
      <alignment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19" fillId="0" borderId="0" xfId="0" applyFont="1">
      <alignment vertical="center"/>
    </xf>
    <xf numFmtId="0" fontId="21" fillId="0" borderId="0" xfId="1">
      <alignment vertical="center"/>
    </xf>
    <xf numFmtId="0" fontId="27" fillId="0" borderId="0" xfId="0" applyFont="1">
      <alignment vertical="center"/>
    </xf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176" fontId="5" fillId="0" borderId="1" xfId="0" applyNumberFormat="1" applyFont="1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right" vertical="center"/>
    </xf>
    <xf numFmtId="176" fontId="6" fillId="3" borderId="1" xfId="0" applyNumberFormat="1" applyFont="1" applyFill="1" applyBorder="1">
      <alignment vertical="center"/>
    </xf>
    <xf numFmtId="176" fontId="6" fillId="0" borderId="0" xfId="0" applyNumberFormat="1" applyFont="1" applyFill="1" applyBorder="1">
      <alignment vertical="center"/>
    </xf>
    <xf numFmtId="176" fontId="0" fillId="0" borderId="0" xfId="0" applyNumberFormat="1" applyBorder="1">
      <alignment vertical="center"/>
    </xf>
    <xf numFmtId="176" fontId="5" fillId="0" borderId="1" xfId="0" applyNumberFormat="1" applyFont="1" applyFill="1" applyBorder="1">
      <alignment vertical="center"/>
    </xf>
    <xf numFmtId="0" fontId="0" fillId="0" borderId="3" xfId="0" applyFill="1" applyBorder="1" applyAlignment="1">
      <alignment horizontal="right" vertical="center"/>
    </xf>
    <xf numFmtId="176" fontId="1" fillId="3" borderId="1" xfId="0" applyNumberFormat="1" applyFont="1" applyFill="1" applyBorder="1">
      <alignment vertical="center"/>
    </xf>
    <xf numFmtId="0" fontId="4" fillId="0" borderId="0" xfId="0" applyFont="1">
      <alignment vertical="center"/>
    </xf>
    <xf numFmtId="176" fontId="7" fillId="0" borderId="0" xfId="0" applyNumberFormat="1" applyFont="1">
      <alignment vertical="center"/>
    </xf>
    <xf numFmtId="24" fontId="8" fillId="0" borderId="1" xfId="0" applyNumberFormat="1" applyFont="1" applyBorder="1">
      <alignment vertical="center"/>
    </xf>
    <xf numFmtId="176" fontId="7" fillId="4" borderId="1" xfId="0" applyNumberFormat="1" applyFont="1" applyFill="1" applyBorder="1">
      <alignment vertical="center"/>
    </xf>
    <xf numFmtId="176" fontId="0" fillId="0" borderId="1" xfId="0" applyNumberFormat="1" applyBorder="1">
      <alignment vertical="center"/>
    </xf>
    <xf numFmtId="176" fontId="9" fillId="0" borderId="0" xfId="0" applyNumberFormat="1" applyFont="1">
      <alignment vertical="center"/>
    </xf>
    <xf numFmtId="176" fontId="10" fillId="0" borderId="1" xfId="0" applyNumberFormat="1" applyFont="1" applyBorder="1">
      <alignment vertical="center"/>
    </xf>
    <xf numFmtId="177" fontId="5" fillId="0" borderId="1" xfId="0" applyNumberFormat="1" applyFont="1" applyBorder="1">
      <alignment vertical="center"/>
    </xf>
    <xf numFmtId="0" fontId="0" fillId="5" borderId="6" xfId="0" applyFill="1" applyBorder="1">
      <alignment vertical="center"/>
    </xf>
    <xf numFmtId="176" fontId="0" fillId="5" borderId="9" xfId="0" applyNumberFormat="1" applyFill="1" applyBorder="1">
      <alignment vertical="center"/>
    </xf>
    <xf numFmtId="0" fontId="0" fillId="4" borderId="7" xfId="0" applyFill="1" applyBorder="1">
      <alignment vertical="center"/>
    </xf>
    <xf numFmtId="176" fontId="0" fillId="4" borderId="10" xfId="0" applyNumberFormat="1" applyFill="1" applyBorder="1">
      <alignment vertical="center"/>
    </xf>
    <xf numFmtId="176" fontId="2" fillId="5" borderId="5" xfId="0" applyNumberFormat="1" applyFont="1" applyFill="1" applyBorder="1">
      <alignment vertical="center"/>
    </xf>
    <xf numFmtId="176" fontId="0" fillId="5" borderId="8" xfId="0" applyNumberFormat="1" applyFill="1" applyBorder="1">
      <alignment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28" fillId="0" borderId="1" xfId="0" applyFont="1" applyBorder="1">
      <alignment vertical="center"/>
    </xf>
    <xf numFmtId="0" fontId="4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6" fillId="0" borderId="0" xfId="0" applyNumberFormat="1" applyFont="1" applyBorder="1" applyAlignment="1">
      <alignment horizontal="right" vertical="center"/>
    </xf>
    <xf numFmtId="176" fontId="12" fillId="0" borderId="0" xfId="0" applyNumberFormat="1" applyFont="1" applyBorder="1" applyAlignment="1">
      <alignment horizontal="right" vertical="center"/>
    </xf>
    <xf numFmtId="180" fontId="0" fillId="0" borderId="2" xfId="0" applyNumberFormat="1" applyBorder="1" applyAlignment="1">
      <alignment horizontal="center" vertical="center"/>
    </xf>
    <xf numFmtId="180" fontId="0" fillId="0" borderId="3" xfId="0" applyNumberFormat="1" applyBorder="1" applyAlignment="1">
      <alignment horizontal="center" vertical="center"/>
    </xf>
    <xf numFmtId="180" fontId="0" fillId="0" borderId="4" xfId="0" applyNumberFormat="1" applyBorder="1" applyAlignment="1">
      <alignment horizontal="center" vertical="center"/>
    </xf>
    <xf numFmtId="179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0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8" fillId="0" borderId="0" xfId="0" applyFo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hyperlink" Target="javascript:fun_Detail('20161108','22','2')" TargetMode="External"/><Relationship Id="rId2" Type="http://schemas.openxmlformats.org/officeDocument/2006/relationships/hyperlink" Target="javascript:fun_Detail('20160901','11','2')" TargetMode="External"/><Relationship Id="rId1" Type="http://schemas.openxmlformats.org/officeDocument/2006/relationships/hyperlink" Target="javascript:fun_Detail('20160816','10','2')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workbookViewId="0">
      <selection activeCell="B52" sqref="B52"/>
    </sheetView>
  </sheetViews>
  <sheetFormatPr defaultRowHeight="16.5" x14ac:dyDescent="0.3"/>
  <cols>
    <col min="1" max="1" width="15.375" customWidth="1"/>
    <col min="2" max="2" width="24.875" customWidth="1"/>
    <col min="3" max="3" width="11.75" style="2" customWidth="1"/>
    <col min="4" max="4" width="11" bestFit="1" customWidth="1"/>
    <col min="5" max="5" width="23.125" customWidth="1"/>
    <col min="6" max="6" width="11" bestFit="1" customWidth="1"/>
  </cols>
  <sheetData>
    <row r="1" spans="1:5" ht="28.5" customHeight="1" x14ac:dyDescent="0.3">
      <c r="A1" s="1" t="s">
        <v>34</v>
      </c>
    </row>
    <row r="3" spans="1:5" x14ac:dyDescent="0.3">
      <c r="A3" s="3" t="s">
        <v>33</v>
      </c>
    </row>
    <row r="4" spans="1:5" ht="18" customHeight="1" x14ac:dyDescent="0.3">
      <c r="A4" s="4" t="s">
        <v>32</v>
      </c>
      <c r="B4" s="5" t="s">
        <v>30</v>
      </c>
      <c r="C4" s="23">
        <v>1450</v>
      </c>
      <c r="D4" s="7"/>
      <c r="E4" s="7"/>
    </row>
    <row r="5" spans="1:5" ht="18" customHeight="1" x14ac:dyDescent="0.3">
      <c r="A5" s="5" t="s">
        <v>31</v>
      </c>
      <c r="B5" s="5" t="s">
        <v>30</v>
      </c>
      <c r="C5" s="23">
        <v>8</v>
      </c>
      <c r="D5" s="7"/>
      <c r="E5" s="7"/>
    </row>
    <row r="6" spans="1:5" ht="18" customHeight="1" x14ac:dyDescent="0.3">
      <c r="A6" s="5" t="s">
        <v>29</v>
      </c>
      <c r="B6" s="5" t="s">
        <v>28</v>
      </c>
      <c r="C6" s="23">
        <f>140+80</f>
        <v>220</v>
      </c>
      <c r="D6" s="7"/>
      <c r="E6" s="7"/>
    </row>
    <row r="7" spans="1:5" x14ac:dyDescent="0.3">
      <c r="B7" s="8" t="s">
        <v>27</v>
      </c>
      <c r="C7" s="9">
        <f>SUM(C4:C6)</f>
        <v>1678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26</v>
      </c>
      <c r="B10" s="7"/>
      <c r="C10" s="11"/>
      <c r="D10" s="7"/>
      <c r="E10" s="7"/>
    </row>
    <row r="11" spans="1:5" ht="18" customHeight="1" x14ac:dyDescent="0.3">
      <c r="A11" s="220" t="s">
        <v>25</v>
      </c>
      <c r="B11" s="5" t="s">
        <v>24</v>
      </c>
      <c r="C11" s="12">
        <v>350</v>
      </c>
      <c r="D11" s="7"/>
      <c r="E11" s="7"/>
    </row>
    <row r="12" spans="1:5" ht="18" customHeight="1" x14ac:dyDescent="0.3">
      <c r="A12" s="221"/>
      <c r="B12" s="5" t="s">
        <v>23</v>
      </c>
      <c r="C12" s="12">
        <v>104</v>
      </c>
    </row>
    <row r="13" spans="1:5" ht="18" customHeight="1" x14ac:dyDescent="0.3">
      <c r="A13" s="221"/>
      <c r="B13" s="5" t="s">
        <v>22</v>
      </c>
      <c r="C13" s="12">
        <v>150</v>
      </c>
    </row>
    <row r="14" spans="1:5" ht="18" customHeight="1" x14ac:dyDescent="0.3">
      <c r="A14" s="221"/>
      <c r="B14" s="5" t="s">
        <v>21</v>
      </c>
      <c r="C14" s="12">
        <v>300</v>
      </c>
    </row>
    <row r="15" spans="1:5" ht="18" customHeight="1" x14ac:dyDescent="0.3">
      <c r="A15" s="222"/>
      <c r="B15" s="5" t="s">
        <v>20</v>
      </c>
      <c r="C15" s="12">
        <v>50</v>
      </c>
    </row>
    <row r="16" spans="1:5" ht="18" customHeight="1" x14ac:dyDescent="0.3">
      <c r="A16" s="5" t="s">
        <v>19</v>
      </c>
      <c r="B16" s="5" t="s">
        <v>18</v>
      </c>
      <c r="C16" s="12">
        <v>250</v>
      </c>
    </row>
    <row r="17" spans="1:4" x14ac:dyDescent="0.3">
      <c r="B17" s="13" t="s">
        <v>17</v>
      </c>
      <c r="C17" s="14">
        <f>SUM(C11:C16)</f>
        <v>1204</v>
      </c>
    </row>
    <row r="20" spans="1:4" x14ac:dyDescent="0.3">
      <c r="A20" s="3" t="s">
        <v>16</v>
      </c>
      <c r="B20" s="15" t="s">
        <v>15</v>
      </c>
      <c r="C20" s="16">
        <f>C7-C17</f>
        <v>474</v>
      </c>
    </row>
    <row r="24" spans="1:4" x14ac:dyDescent="0.3">
      <c r="A24" s="3" t="s">
        <v>14</v>
      </c>
    </row>
    <row r="25" spans="1:4" ht="20.100000000000001" customHeight="1" x14ac:dyDescent="0.3">
      <c r="A25" s="4" t="s">
        <v>13</v>
      </c>
      <c r="B25" s="17" t="s">
        <v>12</v>
      </c>
      <c r="C25" s="18">
        <f>C20/2</f>
        <v>237</v>
      </c>
    </row>
    <row r="26" spans="1:4" ht="20.100000000000001" customHeight="1" x14ac:dyDescent="0.3">
      <c r="A26" s="5" t="s">
        <v>11</v>
      </c>
      <c r="B26" s="17" t="s">
        <v>10</v>
      </c>
      <c r="C26" s="18">
        <f>C20/2</f>
        <v>237</v>
      </c>
      <c r="D26" t="s">
        <v>37</v>
      </c>
    </row>
    <row r="28" spans="1:4" x14ac:dyDescent="0.3">
      <c r="A28" t="s">
        <v>8</v>
      </c>
    </row>
    <row r="29" spans="1:4" x14ac:dyDescent="0.3">
      <c r="A29" s="15" t="s">
        <v>7</v>
      </c>
      <c r="B29" s="15"/>
    </row>
    <row r="30" spans="1:4" ht="18" customHeight="1" x14ac:dyDescent="0.3">
      <c r="A30" s="4" t="s">
        <v>6</v>
      </c>
      <c r="B30" s="6" t="s">
        <v>5</v>
      </c>
      <c r="C30" s="19"/>
    </row>
    <row r="31" spans="1:4" ht="18" customHeight="1" x14ac:dyDescent="0.3">
      <c r="A31" s="4" t="s">
        <v>4</v>
      </c>
      <c r="B31" s="6"/>
      <c r="C31" s="19"/>
    </row>
    <row r="32" spans="1:4" ht="18" customHeight="1" x14ac:dyDescent="0.3">
      <c r="A32" s="4" t="s">
        <v>2</v>
      </c>
      <c r="B32" s="6"/>
      <c r="C32" s="19"/>
    </row>
    <row r="33" spans="1:6" x14ac:dyDescent="0.3">
      <c r="A33" s="15"/>
      <c r="B33" s="20"/>
      <c r="C33" s="21">
        <f>SUM(C30:C32)</f>
        <v>0</v>
      </c>
      <c r="D33" t="s">
        <v>38</v>
      </c>
    </row>
    <row r="34" spans="1:6" x14ac:dyDescent="0.3">
      <c r="A34" s="15"/>
      <c r="B34" s="20"/>
      <c r="C34" s="30"/>
    </row>
    <row r="35" spans="1:6" ht="17.25" thickBot="1" x14ac:dyDescent="0.35"/>
    <row r="36" spans="1:6" x14ac:dyDescent="0.3">
      <c r="C36" s="28" t="s">
        <v>35</v>
      </c>
      <c r="D36" s="24" t="s">
        <v>39</v>
      </c>
      <c r="E36" s="26" t="s">
        <v>36</v>
      </c>
    </row>
    <row r="37" spans="1:6" ht="17.25" thickBot="1" x14ac:dyDescent="0.35">
      <c r="C37" s="29">
        <f>C26</f>
        <v>237</v>
      </c>
      <c r="D37" s="25">
        <f>C33</f>
        <v>0</v>
      </c>
      <c r="E37" s="27">
        <f>C37-D37</f>
        <v>237</v>
      </c>
    </row>
    <row r="40" spans="1:6" x14ac:dyDescent="0.3">
      <c r="A40" t="s">
        <v>47</v>
      </c>
    </row>
    <row r="41" spans="1:6" x14ac:dyDescent="0.3">
      <c r="A41" s="33" t="s">
        <v>86</v>
      </c>
      <c r="B41" s="33" t="s">
        <v>87</v>
      </c>
      <c r="C41" s="46" t="s">
        <v>88</v>
      </c>
      <c r="D41" s="33" t="s">
        <v>89</v>
      </c>
      <c r="E41" s="33" t="s">
        <v>90</v>
      </c>
      <c r="F41" s="33" t="s">
        <v>91</v>
      </c>
    </row>
    <row r="42" spans="1:6" x14ac:dyDescent="0.3">
      <c r="A42" s="32">
        <v>42011</v>
      </c>
      <c r="B42" s="35" t="s">
        <v>51</v>
      </c>
      <c r="C42" s="33" t="s">
        <v>48</v>
      </c>
      <c r="D42" s="34">
        <v>8400000</v>
      </c>
      <c r="E42" s="225">
        <v>2974955</v>
      </c>
      <c r="F42" s="228">
        <f>SUM(D42:D47)-E42</f>
        <v>29925045</v>
      </c>
    </row>
    <row r="43" spans="1:6" x14ac:dyDescent="0.3">
      <c r="A43" s="32">
        <v>42015</v>
      </c>
      <c r="B43" s="36" t="s">
        <v>52</v>
      </c>
      <c r="C43" s="33" t="s">
        <v>48</v>
      </c>
      <c r="D43" s="34">
        <v>8400000</v>
      </c>
      <c r="E43" s="226"/>
      <c r="F43" s="229"/>
    </row>
    <row r="44" spans="1:6" x14ac:dyDescent="0.3">
      <c r="A44" s="32">
        <v>42015</v>
      </c>
      <c r="B44" s="36" t="s">
        <v>53</v>
      </c>
      <c r="C44" s="33" t="s">
        <v>49</v>
      </c>
      <c r="D44" s="34">
        <v>2500000</v>
      </c>
      <c r="E44" s="226"/>
      <c r="F44" s="229"/>
    </row>
    <row r="45" spans="1:6" x14ac:dyDescent="0.3">
      <c r="A45" s="32">
        <v>42016</v>
      </c>
      <c r="B45" s="36" t="s">
        <v>53</v>
      </c>
      <c r="C45" s="33" t="s">
        <v>49</v>
      </c>
      <c r="D45" s="34">
        <v>1000000</v>
      </c>
      <c r="E45" s="226"/>
      <c r="F45" s="229"/>
    </row>
    <row r="46" spans="1:6" x14ac:dyDescent="0.3">
      <c r="A46" s="32">
        <v>42020</v>
      </c>
      <c r="B46" s="36" t="s">
        <v>54</v>
      </c>
      <c r="C46" s="33" t="s">
        <v>50</v>
      </c>
      <c r="D46" s="34">
        <v>6300000</v>
      </c>
      <c r="E46" s="226"/>
      <c r="F46" s="229"/>
    </row>
    <row r="47" spans="1:6" ht="24" customHeight="1" x14ac:dyDescent="0.3">
      <c r="A47" s="32">
        <v>42030</v>
      </c>
      <c r="B47" s="36" t="s">
        <v>55</v>
      </c>
      <c r="C47" s="33" t="s">
        <v>50</v>
      </c>
      <c r="D47" s="34">
        <v>6300000</v>
      </c>
      <c r="E47" s="227"/>
      <c r="F47" s="230"/>
    </row>
    <row r="48" spans="1:6" x14ac:dyDescent="0.3">
      <c r="C48" s="223" t="s">
        <v>92</v>
      </c>
      <c r="D48" s="224"/>
      <c r="E48">
        <f>F42/21800</f>
        <v>1372.708486238532</v>
      </c>
    </row>
    <row r="50" spans="1:2" x14ac:dyDescent="0.3">
      <c r="A50" t="s">
        <v>56</v>
      </c>
    </row>
    <row r="51" spans="1:2" x14ac:dyDescent="0.3">
      <c r="A51" t="s">
        <v>72</v>
      </c>
      <c r="B51" s="2">
        <f>C7-C26</f>
        <v>1441</v>
      </c>
    </row>
    <row r="52" spans="1:2" x14ac:dyDescent="0.3">
      <c r="A52" t="s">
        <v>136</v>
      </c>
      <c r="B52" s="2">
        <f>E48</f>
        <v>1372.708486238532</v>
      </c>
    </row>
    <row r="53" spans="1:2" x14ac:dyDescent="0.3">
      <c r="A53" s="37" t="s">
        <v>137</v>
      </c>
      <c r="B53" s="2">
        <f>B51+B52</f>
        <v>2813.7084862385318</v>
      </c>
    </row>
  </sheetData>
  <mergeCells count="4">
    <mergeCell ref="A11:A15"/>
    <mergeCell ref="C48:D48"/>
    <mergeCell ref="E42:E47"/>
    <mergeCell ref="F42:F47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28" workbookViewId="0">
      <selection activeCell="E43" sqref="E43"/>
    </sheetView>
  </sheetViews>
  <sheetFormatPr defaultRowHeight="16.5" x14ac:dyDescent="0.3"/>
  <cols>
    <col min="1" max="1" width="31.25" style="56" bestFit="1" customWidth="1"/>
    <col min="2" max="2" width="23.5" style="56" customWidth="1"/>
    <col min="3" max="3" width="11.75" style="58" customWidth="1"/>
    <col min="4" max="4" width="16.125" style="56" bestFit="1" customWidth="1"/>
    <col min="5" max="5" width="22.875" style="56" customWidth="1"/>
    <col min="6" max="6" width="24.875" style="56" bestFit="1" customWidth="1"/>
    <col min="7" max="16384" width="9" style="56"/>
  </cols>
  <sheetData>
    <row r="1" spans="1:5" x14ac:dyDescent="0.3">
      <c r="A1" s="57" t="s">
        <v>153</v>
      </c>
    </row>
    <row r="3" spans="1:5" x14ac:dyDescent="0.3">
      <c r="A3" s="59" t="s">
        <v>33</v>
      </c>
    </row>
    <row r="4" spans="1:5" x14ac:dyDescent="0.3">
      <c r="A4" s="60" t="s">
        <v>32</v>
      </c>
      <c r="B4" s="61" t="s">
        <v>154</v>
      </c>
      <c r="C4" s="78">
        <v>1025</v>
      </c>
      <c r="D4" s="63"/>
      <c r="E4" s="63"/>
    </row>
    <row r="5" spans="1:5" x14ac:dyDescent="0.3">
      <c r="A5" s="61" t="s">
        <v>31</v>
      </c>
      <c r="B5" s="61" t="s">
        <v>154</v>
      </c>
      <c r="C5" s="78"/>
      <c r="D5" s="63"/>
      <c r="E5" s="63"/>
    </row>
    <row r="6" spans="1:5" x14ac:dyDescent="0.3">
      <c r="A6" s="61" t="s">
        <v>29</v>
      </c>
      <c r="B6" s="61" t="s">
        <v>28</v>
      </c>
      <c r="C6" s="78">
        <v>246</v>
      </c>
      <c r="D6" s="63"/>
      <c r="E6" s="63"/>
    </row>
    <row r="7" spans="1:5" x14ac:dyDescent="0.3">
      <c r="B7" s="64" t="s">
        <v>27</v>
      </c>
      <c r="C7" s="65">
        <f>SUM(C4:C6)</f>
        <v>1271</v>
      </c>
      <c r="D7" s="63"/>
      <c r="E7" s="63"/>
    </row>
    <row r="8" spans="1:5" x14ac:dyDescent="0.3">
      <c r="B8" s="64"/>
      <c r="C8" s="66"/>
      <c r="D8" s="63"/>
      <c r="E8" s="63"/>
    </row>
    <row r="9" spans="1:5" x14ac:dyDescent="0.3">
      <c r="B9" s="63"/>
      <c r="C9" s="67"/>
      <c r="D9" s="63"/>
      <c r="E9" s="63"/>
    </row>
    <row r="10" spans="1:5" x14ac:dyDescent="0.3">
      <c r="A10" s="59" t="s">
        <v>26</v>
      </c>
      <c r="B10" s="63"/>
      <c r="C10" s="67"/>
      <c r="D10" s="63"/>
      <c r="E10" s="63"/>
    </row>
    <row r="11" spans="1:5" x14ac:dyDescent="0.3">
      <c r="A11" s="220" t="s">
        <v>25</v>
      </c>
      <c r="B11" s="61" t="s">
        <v>24</v>
      </c>
      <c r="C11" s="68">
        <v>350</v>
      </c>
      <c r="D11" s="63"/>
      <c r="E11" s="63"/>
    </row>
    <row r="12" spans="1:5" x14ac:dyDescent="0.3">
      <c r="A12" s="221"/>
      <c r="B12" s="61" t="s">
        <v>23</v>
      </c>
      <c r="C12" s="68">
        <v>80</v>
      </c>
    </row>
    <row r="13" spans="1:5" x14ac:dyDescent="0.3">
      <c r="A13" s="221"/>
      <c r="B13" s="61" t="s">
        <v>22</v>
      </c>
      <c r="C13" s="68">
        <v>100</v>
      </c>
    </row>
    <row r="14" spans="1:5" x14ac:dyDescent="0.3">
      <c r="A14" s="221"/>
      <c r="B14" s="61" t="s">
        <v>155</v>
      </c>
      <c r="C14" s="68">
        <v>300</v>
      </c>
    </row>
    <row r="15" spans="1:5" x14ac:dyDescent="0.3">
      <c r="A15" s="222"/>
      <c r="B15" s="61" t="s">
        <v>156</v>
      </c>
      <c r="C15" s="68">
        <v>50</v>
      </c>
    </row>
    <row r="16" spans="1:5" x14ac:dyDescent="0.3">
      <c r="A16" s="61" t="s">
        <v>157</v>
      </c>
      <c r="B16" s="61" t="s">
        <v>158</v>
      </c>
      <c r="C16" s="68">
        <v>250</v>
      </c>
    </row>
    <row r="17" spans="1:4" x14ac:dyDescent="0.3">
      <c r="B17" s="69" t="s">
        <v>159</v>
      </c>
      <c r="C17" s="70">
        <f>SUM(C11:C16)</f>
        <v>1130</v>
      </c>
    </row>
    <row r="20" spans="1:4" x14ac:dyDescent="0.3">
      <c r="A20" s="59" t="s">
        <v>160</v>
      </c>
      <c r="B20" s="71" t="s">
        <v>161</v>
      </c>
      <c r="C20" s="72">
        <v>141</v>
      </c>
    </row>
    <row r="21" spans="1:4" x14ac:dyDescent="0.3">
      <c r="C21" s="88"/>
    </row>
    <row r="23" spans="1:4" x14ac:dyDescent="0.3">
      <c r="A23" s="59" t="s">
        <v>162</v>
      </c>
    </row>
    <row r="24" spans="1:4" x14ac:dyDescent="0.3">
      <c r="A24" s="60" t="s">
        <v>163</v>
      </c>
      <c r="B24" s="73" t="s">
        <v>164</v>
      </c>
      <c r="C24" s="74">
        <f>C20/2</f>
        <v>70.5</v>
      </c>
    </row>
    <row r="25" spans="1:4" x14ac:dyDescent="0.3">
      <c r="A25" s="61" t="s">
        <v>165</v>
      </c>
      <c r="B25" s="73" t="s">
        <v>166</v>
      </c>
      <c r="C25" s="74">
        <f>C20/2</f>
        <v>70.5</v>
      </c>
      <c r="D25" s="56" t="s">
        <v>167</v>
      </c>
    </row>
    <row r="27" spans="1:4" x14ac:dyDescent="0.3">
      <c r="A27" s="56" t="s">
        <v>168</v>
      </c>
    </row>
    <row r="28" spans="1:4" x14ac:dyDescent="0.3">
      <c r="A28" s="71" t="s">
        <v>169</v>
      </c>
      <c r="B28" s="71"/>
    </row>
    <row r="29" spans="1:4" x14ac:dyDescent="0.3">
      <c r="A29" s="60" t="s">
        <v>170</v>
      </c>
      <c r="B29" s="62" t="s">
        <v>171</v>
      </c>
      <c r="C29" s="75"/>
    </row>
    <row r="30" spans="1:4" x14ac:dyDescent="0.3">
      <c r="A30" s="60" t="s">
        <v>172</v>
      </c>
      <c r="B30" s="62"/>
      <c r="C30" s="75"/>
    </row>
    <row r="31" spans="1:4" x14ac:dyDescent="0.3">
      <c r="A31" s="60" t="s">
        <v>173</v>
      </c>
      <c r="B31" s="62"/>
      <c r="C31" s="75"/>
    </row>
    <row r="32" spans="1:4" x14ac:dyDescent="0.3">
      <c r="A32" s="71"/>
      <c r="B32" s="76"/>
      <c r="C32" s="77">
        <f>SUM(C29:C31)</f>
        <v>0</v>
      </c>
      <c r="D32" s="56" t="s">
        <v>0</v>
      </c>
    </row>
    <row r="34" spans="1:6" x14ac:dyDescent="0.3">
      <c r="A34" s="56" t="s">
        <v>58</v>
      </c>
    </row>
    <row r="35" spans="1:6" x14ac:dyDescent="0.3">
      <c r="A35" s="87" t="s">
        <v>86</v>
      </c>
      <c r="B35" s="87" t="s">
        <v>87</v>
      </c>
      <c r="C35" s="46" t="s">
        <v>88</v>
      </c>
      <c r="D35" s="87" t="s">
        <v>89</v>
      </c>
      <c r="E35" s="87" t="s">
        <v>22</v>
      </c>
      <c r="F35" s="87" t="s">
        <v>91</v>
      </c>
    </row>
    <row r="36" spans="1:6" x14ac:dyDescent="0.3">
      <c r="A36" s="32">
        <v>42282</v>
      </c>
      <c r="B36" s="87" t="s">
        <v>174</v>
      </c>
      <c r="C36" s="87">
        <v>4</v>
      </c>
      <c r="D36" s="85">
        <v>7900000</v>
      </c>
      <c r="E36" s="85">
        <v>1000000</v>
      </c>
      <c r="F36" s="85">
        <f>D36-E36</f>
        <v>6900000</v>
      </c>
    </row>
    <row r="37" spans="1:6" x14ac:dyDescent="0.3">
      <c r="A37" s="32">
        <v>42291</v>
      </c>
      <c r="B37" s="87" t="s">
        <v>176</v>
      </c>
      <c r="C37" s="87">
        <v>4</v>
      </c>
      <c r="D37" s="85">
        <v>11200000</v>
      </c>
      <c r="E37" s="85">
        <v>2000000</v>
      </c>
      <c r="F37" s="85">
        <f>D37-E37</f>
        <v>9200000</v>
      </c>
    </row>
    <row r="38" spans="1:6" x14ac:dyDescent="0.3">
      <c r="A38" s="32">
        <v>42303</v>
      </c>
      <c r="B38" s="87" t="s">
        <v>175</v>
      </c>
      <c r="C38" s="87">
        <v>4</v>
      </c>
      <c r="D38" s="85">
        <v>4200000</v>
      </c>
      <c r="E38" s="85">
        <v>1000000</v>
      </c>
      <c r="F38" s="85">
        <f>D38-E38</f>
        <v>3200000</v>
      </c>
    </row>
    <row r="39" spans="1:6" x14ac:dyDescent="0.3">
      <c r="E39" s="86" t="s">
        <v>70</v>
      </c>
      <c r="F39" s="41">
        <f>SUM(F36:F38)/22500</f>
        <v>857.77777777777783</v>
      </c>
    </row>
    <row r="40" spans="1:6" x14ac:dyDescent="0.3">
      <c r="E40" s="86"/>
      <c r="F40" s="41"/>
    </row>
    <row r="41" spans="1:6" ht="17.25" thickBot="1" x14ac:dyDescent="0.35"/>
    <row r="42" spans="1:6" x14ac:dyDescent="0.3">
      <c r="C42" s="83" t="s">
        <v>35</v>
      </c>
      <c r="D42" s="79" t="s">
        <v>39</v>
      </c>
      <c r="E42" s="79" t="s">
        <v>178</v>
      </c>
      <c r="F42" s="81" t="s">
        <v>36</v>
      </c>
    </row>
    <row r="43" spans="1:6" ht="17.25" thickBot="1" x14ac:dyDescent="0.35">
      <c r="C43" s="84">
        <f>C25</f>
        <v>70.5</v>
      </c>
      <c r="D43" s="80">
        <f>C32</f>
        <v>0</v>
      </c>
      <c r="E43" s="80">
        <f>수익정산9월!C26</f>
        <v>-264</v>
      </c>
      <c r="F43" s="82">
        <f>C43+E43</f>
        <v>-193.5</v>
      </c>
    </row>
    <row r="45" spans="1:6" x14ac:dyDescent="0.3">
      <c r="A45" s="56" t="s">
        <v>177</v>
      </c>
    </row>
    <row r="46" spans="1:6" x14ac:dyDescent="0.3">
      <c r="A46" s="56" t="s">
        <v>72</v>
      </c>
      <c r="B46" s="38">
        <f>C7</f>
        <v>1271</v>
      </c>
    </row>
    <row r="47" spans="1:6" x14ac:dyDescent="0.3">
      <c r="A47" s="56" t="s">
        <v>71</v>
      </c>
      <c r="B47" s="38">
        <f>F39</f>
        <v>857.77777777777783</v>
      </c>
    </row>
    <row r="48" spans="1:6" x14ac:dyDescent="0.3">
      <c r="A48" s="39" t="s">
        <v>73</v>
      </c>
      <c r="B48" s="38">
        <f>B46+B47</f>
        <v>2128.7777777777778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25" workbookViewId="0">
      <selection activeCell="B37" sqref="B37"/>
    </sheetView>
  </sheetViews>
  <sheetFormatPr defaultRowHeight="16.5" x14ac:dyDescent="0.3"/>
  <cols>
    <col min="1" max="1" width="28" style="56" bestFit="1" customWidth="1"/>
    <col min="2" max="2" width="23.5" style="56" customWidth="1"/>
    <col min="3" max="3" width="13.75" style="58" bestFit="1" customWidth="1"/>
    <col min="4" max="4" width="24.875" style="56" bestFit="1" customWidth="1"/>
    <col min="5" max="5" width="22.875" style="56" customWidth="1"/>
    <col min="6" max="6" width="24.875" style="56" bestFit="1" customWidth="1"/>
    <col min="7" max="16384" width="9" style="56"/>
  </cols>
  <sheetData>
    <row r="1" spans="1:5" x14ac:dyDescent="0.3">
      <c r="A1" s="236" t="s">
        <v>179</v>
      </c>
      <c r="B1" s="236"/>
      <c r="C1" s="236"/>
    </row>
    <row r="3" spans="1:5" x14ac:dyDescent="0.3">
      <c r="A3" s="59" t="s">
        <v>33</v>
      </c>
    </row>
    <row r="4" spans="1:5" x14ac:dyDescent="0.3">
      <c r="A4" s="60" t="s">
        <v>32</v>
      </c>
      <c r="B4" s="61" t="s">
        <v>180</v>
      </c>
      <c r="C4" s="78">
        <v>1620</v>
      </c>
      <c r="D4" s="63"/>
      <c r="E4" s="63"/>
    </row>
    <row r="5" spans="1:5" x14ac:dyDescent="0.3">
      <c r="A5" s="61" t="s">
        <v>31</v>
      </c>
      <c r="B5" s="61" t="s">
        <v>180</v>
      </c>
      <c r="C5" s="78"/>
      <c r="D5" s="63"/>
      <c r="E5" s="63"/>
    </row>
    <row r="6" spans="1:5" x14ac:dyDescent="0.3">
      <c r="A6" s="61" t="s">
        <v>29</v>
      </c>
      <c r="B6" s="61" t="s">
        <v>28</v>
      </c>
      <c r="C6" s="78">
        <v>30</v>
      </c>
      <c r="D6" s="63"/>
      <c r="E6" s="63"/>
    </row>
    <row r="7" spans="1:5" x14ac:dyDescent="0.3">
      <c r="B7" s="64" t="s">
        <v>27</v>
      </c>
      <c r="C7" s="65">
        <f>SUM(C4:C6)</f>
        <v>1650</v>
      </c>
      <c r="D7" s="63"/>
      <c r="E7" s="63"/>
    </row>
    <row r="8" spans="1:5" x14ac:dyDescent="0.3">
      <c r="B8" s="64"/>
      <c r="C8" s="66"/>
      <c r="D8" s="63"/>
      <c r="E8" s="63"/>
    </row>
    <row r="9" spans="1:5" x14ac:dyDescent="0.3">
      <c r="B9" s="63"/>
      <c r="C9" s="67"/>
      <c r="D9" s="63"/>
      <c r="E9" s="63"/>
    </row>
    <row r="10" spans="1:5" x14ac:dyDescent="0.3">
      <c r="A10" s="59" t="s">
        <v>26</v>
      </c>
      <c r="B10" s="63"/>
      <c r="C10" s="67"/>
      <c r="D10" s="63"/>
      <c r="E10" s="63"/>
    </row>
    <row r="11" spans="1:5" x14ac:dyDescent="0.3">
      <c r="A11" s="220" t="s">
        <v>25</v>
      </c>
      <c r="B11" s="61" t="s">
        <v>24</v>
      </c>
      <c r="C11" s="68">
        <v>350</v>
      </c>
      <c r="D11" s="63"/>
      <c r="E11" s="63"/>
    </row>
    <row r="12" spans="1:5" x14ac:dyDescent="0.3">
      <c r="A12" s="221"/>
      <c r="B12" s="61" t="s">
        <v>23</v>
      </c>
      <c r="C12" s="68">
        <v>90</v>
      </c>
    </row>
    <row r="13" spans="1:5" x14ac:dyDescent="0.3">
      <c r="A13" s="221"/>
      <c r="B13" s="61" t="s">
        <v>22</v>
      </c>
      <c r="C13" s="68">
        <v>100</v>
      </c>
    </row>
    <row r="14" spans="1:5" x14ac:dyDescent="0.3">
      <c r="A14" s="221"/>
      <c r="B14" s="61" t="s">
        <v>117</v>
      </c>
      <c r="C14" s="68">
        <v>300</v>
      </c>
    </row>
    <row r="15" spans="1:5" x14ac:dyDescent="0.3">
      <c r="A15" s="222"/>
      <c r="B15" s="61" t="s">
        <v>20</v>
      </c>
      <c r="C15" s="68">
        <v>50</v>
      </c>
    </row>
    <row r="16" spans="1:5" x14ac:dyDescent="0.3">
      <c r="A16" s="61" t="s">
        <v>19</v>
      </c>
      <c r="B16" s="61" t="s">
        <v>18</v>
      </c>
      <c r="C16" s="68">
        <v>250</v>
      </c>
    </row>
    <row r="17" spans="1:4" x14ac:dyDescent="0.3">
      <c r="B17" s="69" t="s">
        <v>17</v>
      </c>
      <c r="C17" s="70">
        <f>SUM(C11:C16)</f>
        <v>1140</v>
      </c>
    </row>
    <row r="20" spans="1:4" x14ac:dyDescent="0.3">
      <c r="A20" s="59" t="s">
        <v>16</v>
      </c>
      <c r="B20" s="71" t="s">
        <v>15</v>
      </c>
      <c r="C20" s="72">
        <f>C7-C17</f>
        <v>510</v>
      </c>
    </row>
    <row r="24" spans="1:4" x14ac:dyDescent="0.3">
      <c r="A24" s="59" t="s">
        <v>14</v>
      </c>
    </row>
    <row r="25" spans="1:4" x14ac:dyDescent="0.3">
      <c r="A25" s="60" t="s">
        <v>13</v>
      </c>
      <c r="B25" s="73" t="s">
        <v>12</v>
      </c>
      <c r="C25" s="74">
        <f>C20/2</f>
        <v>255</v>
      </c>
    </row>
    <row r="26" spans="1:4" x14ac:dyDescent="0.3">
      <c r="A26" s="61" t="s">
        <v>11</v>
      </c>
      <c r="B26" s="73" t="s">
        <v>10</v>
      </c>
      <c r="C26" s="74">
        <f>C20/2</f>
        <v>255</v>
      </c>
      <c r="D26" s="56" t="s">
        <v>9</v>
      </c>
    </row>
    <row r="28" spans="1:4" x14ac:dyDescent="0.3">
      <c r="A28" s="56" t="s">
        <v>8</v>
      </c>
    </row>
    <row r="29" spans="1:4" x14ac:dyDescent="0.3">
      <c r="A29" s="71" t="s">
        <v>192</v>
      </c>
      <c r="B29" s="71"/>
    </row>
    <row r="30" spans="1:4" x14ac:dyDescent="0.3">
      <c r="A30" s="60" t="s">
        <v>6</v>
      </c>
      <c r="B30" s="62" t="s">
        <v>5</v>
      </c>
      <c r="C30" s="75"/>
    </row>
    <row r="31" spans="1:4" x14ac:dyDescent="0.3">
      <c r="A31" s="60" t="s">
        <v>4</v>
      </c>
      <c r="B31" s="62"/>
      <c r="C31" s="75"/>
    </row>
    <row r="32" spans="1:4" x14ac:dyDescent="0.3">
      <c r="A32" s="60" t="s">
        <v>103</v>
      </c>
      <c r="B32" s="62" t="s">
        <v>181</v>
      </c>
      <c r="C32" s="75">
        <v>30</v>
      </c>
    </row>
    <row r="33" spans="1:6" x14ac:dyDescent="0.3">
      <c r="A33" s="71"/>
      <c r="B33" s="76"/>
      <c r="C33" s="77">
        <f>SUM(C30:C32)</f>
        <v>30</v>
      </c>
      <c r="D33" s="56" t="s">
        <v>0</v>
      </c>
    </row>
    <row r="35" spans="1:6" x14ac:dyDescent="0.3">
      <c r="A35" s="56" t="s">
        <v>58</v>
      </c>
    </row>
    <row r="36" spans="1:6" x14ac:dyDescent="0.3">
      <c r="A36" s="90" t="s">
        <v>86</v>
      </c>
      <c r="B36" s="90" t="s">
        <v>87</v>
      </c>
      <c r="C36" s="46" t="s">
        <v>88</v>
      </c>
      <c r="D36" s="90" t="s">
        <v>89</v>
      </c>
      <c r="E36" s="90" t="s">
        <v>22</v>
      </c>
      <c r="F36" s="90" t="s">
        <v>91</v>
      </c>
    </row>
    <row r="37" spans="1:6" x14ac:dyDescent="0.3">
      <c r="A37" s="32">
        <v>42318</v>
      </c>
      <c r="B37" s="90" t="s">
        <v>193</v>
      </c>
      <c r="C37" s="90">
        <v>5</v>
      </c>
      <c r="D37" s="85">
        <v>9000000</v>
      </c>
      <c r="E37" s="85">
        <v>1000000</v>
      </c>
      <c r="F37" s="85">
        <f>D37-E37</f>
        <v>8000000</v>
      </c>
    </row>
    <row r="38" spans="1:6" x14ac:dyDescent="0.3">
      <c r="A38" s="32">
        <v>42321</v>
      </c>
      <c r="B38" s="90" t="s">
        <v>194</v>
      </c>
      <c r="C38" s="90">
        <v>1</v>
      </c>
      <c r="D38" s="85">
        <v>3231000</v>
      </c>
      <c r="E38" s="85">
        <v>1000000</v>
      </c>
      <c r="F38" s="85">
        <f>D38-E38</f>
        <v>2231000</v>
      </c>
    </row>
    <row r="39" spans="1:6" x14ac:dyDescent="0.3">
      <c r="A39" s="32">
        <v>42325</v>
      </c>
      <c r="B39" s="90" t="s">
        <v>183</v>
      </c>
      <c r="C39" s="90">
        <v>1</v>
      </c>
      <c r="D39" s="85">
        <v>2230000</v>
      </c>
      <c r="E39" s="85">
        <v>1000000</v>
      </c>
      <c r="F39" s="85">
        <f>D39-E39</f>
        <v>1230000</v>
      </c>
    </row>
    <row r="40" spans="1:6" x14ac:dyDescent="0.3">
      <c r="A40" s="32">
        <v>42334</v>
      </c>
      <c r="B40" s="90" t="s">
        <v>184</v>
      </c>
      <c r="C40" s="90">
        <v>4</v>
      </c>
      <c r="D40" s="85">
        <v>8920000</v>
      </c>
      <c r="E40" s="85">
        <v>1000000</v>
      </c>
      <c r="F40" s="85">
        <f>D40-E40</f>
        <v>7920000</v>
      </c>
    </row>
    <row r="41" spans="1:6" ht="17.25" thickBot="1" x14ac:dyDescent="0.35">
      <c r="E41" s="89" t="s">
        <v>70</v>
      </c>
      <c r="F41" s="41">
        <f>SUM(F37:F40)/22500</f>
        <v>861.37777777777774</v>
      </c>
    </row>
    <row r="42" spans="1:6" x14ac:dyDescent="0.3">
      <c r="A42" s="92" t="s">
        <v>35</v>
      </c>
      <c r="B42" s="93" t="s">
        <v>178</v>
      </c>
      <c r="C42" s="93" t="s">
        <v>185</v>
      </c>
      <c r="D42" s="97" t="s">
        <v>36</v>
      </c>
      <c r="E42" s="98" t="s">
        <v>191</v>
      </c>
    </row>
    <row r="43" spans="1:6" ht="17.25" thickBot="1" x14ac:dyDescent="0.35">
      <c r="A43" s="94">
        <f>C26</f>
        <v>255</v>
      </c>
      <c r="B43" s="95">
        <v>-194</v>
      </c>
      <c r="C43" s="95">
        <v>30</v>
      </c>
      <c r="D43" s="99">
        <f>A43+B43-C43</f>
        <v>31</v>
      </c>
      <c r="E43" s="100">
        <v>0</v>
      </c>
    </row>
    <row r="44" spans="1:6" ht="17.25" thickBot="1" x14ac:dyDescent="0.35">
      <c r="A44" s="91"/>
      <c r="B44" s="91"/>
      <c r="C44" s="96"/>
      <c r="D44" s="91"/>
      <c r="E44" s="91"/>
    </row>
    <row r="45" spans="1:6" x14ac:dyDescent="0.3">
      <c r="A45" s="103" t="s">
        <v>182</v>
      </c>
      <c r="B45" s="104"/>
    </row>
    <row r="46" spans="1:6" x14ac:dyDescent="0.3">
      <c r="A46" s="105" t="s">
        <v>186</v>
      </c>
      <c r="B46" s="106">
        <f>C7</f>
        <v>1650</v>
      </c>
    </row>
    <row r="47" spans="1:6" x14ac:dyDescent="0.3">
      <c r="A47" s="105" t="s">
        <v>187</v>
      </c>
      <c r="B47" s="106">
        <f>-D43</f>
        <v>-31</v>
      </c>
    </row>
    <row r="48" spans="1:6" ht="17.25" thickBot="1" x14ac:dyDescent="0.35">
      <c r="A48" s="101" t="s">
        <v>189</v>
      </c>
      <c r="B48" s="107">
        <f>B46+B47</f>
        <v>1619</v>
      </c>
    </row>
    <row r="49" spans="1:2" ht="17.25" thickTop="1" x14ac:dyDescent="0.3">
      <c r="A49" s="108" t="s">
        <v>188</v>
      </c>
      <c r="B49" s="109">
        <f>F41</f>
        <v>861.37777777777774</v>
      </c>
    </row>
    <row r="50" spans="1:2" ht="17.25" thickBot="1" x14ac:dyDescent="0.35">
      <c r="A50" s="102" t="s">
        <v>190</v>
      </c>
      <c r="B50" s="110">
        <f>SUM(B48:B49)</f>
        <v>2480.3777777777777</v>
      </c>
    </row>
  </sheetData>
  <mergeCells count="2">
    <mergeCell ref="A11:A15"/>
    <mergeCell ref="A1:C1"/>
  </mergeCells>
  <phoneticPr fontId="3" type="noConversion"/>
  <pageMargins left="0.7" right="0.7" top="0.75" bottom="0.75" header="0.3" footer="0.3"/>
  <pageSetup paperSize="9" orientation="portrait" verticalDpi="0" r:id="rId1"/>
  <ignoredErrors>
    <ignoredError sqref="B49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25" workbookViewId="0">
      <selection activeCell="B45" sqref="B45"/>
    </sheetView>
  </sheetViews>
  <sheetFormatPr defaultRowHeight="16.5" x14ac:dyDescent="0.3"/>
  <cols>
    <col min="1" max="1" width="31.25" bestFit="1" customWidth="1"/>
    <col min="2" max="2" width="18.375" bestFit="1" customWidth="1"/>
    <col min="3" max="3" width="13.75" bestFit="1" customWidth="1"/>
    <col min="4" max="5" width="24.875" bestFit="1" customWidth="1"/>
    <col min="6" max="6" width="15" bestFit="1" customWidth="1"/>
  </cols>
  <sheetData>
    <row r="1" spans="1:5" x14ac:dyDescent="0.3">
      <c r="A1" s="116" t="s">
        <v>195</v>
      </c>
      <c r="B1" s="115"/>
      <c r="C1" s="115"/>
      <c r="D1" s="115"/>
      <c r="E1" s="115"/>
    </row>
    <row r="3" spans="1:5" x14ac:dyDescent="0.3">
      <c r="A3" s="118" t="s">
        <v>196</v>
      </c>
      <c r="B3" s="115"/>
      <c r="C3" s="115"/>
      <c r="D3" s="115"/>
      <c r="E3" s="115"/>
    </row>
    <row r="4" spans="1:5" x14ac:dyDescent="0.3">
      <c r="A4" s="119" t="s">
        <v>197</v>
      </c>
      <c r="B4" s="120" t="s">
        <v>198</v>
      </c>
      <c r="C4" s="137">
        <v>2065</v>
      </c>
      <c r="D4" s="122"/>
      <c r="E4" s="122"/>
    </row>
    <row r="5" spans="1:5" x14ac:dyDescent="0.3">
      <c r="A5" s="120" t="s">
        <v>199</v>
      </c>
      <c r="B5" s="120" t="s">
        <v>198</v>
      </c>
      <c r="C5" s="137">
        <v>170</v>
      </c>
      <c r="D5" s="122"/>
      <c r="E5" s="122"/>
    </row>
    <row r="6" spans="1:5" x14ac:dyDescent="0.3">
      <c r="A6" s="120" t="s">
        <v>200</v>
      </c>
      <c r="B6" s="120" t="s">
        <v>201</v>
      </c>
      <c r="C6" s="137">
        <v>86</v>
      </c>
      <c r="D6" s="122"/>
      <c r="E6" s="122"/>
    </row>
    <row r="7" spans="1:5" x14ac:dyDescent="0.3">
      <c r="A7" s="115"/>
      <c r="B7" s="123" t="s">
        <v>202</v>
      </c>
      <c r="C7" s="124">
        <v>2321</v>
      </c>
      <c r="D7" s="122"/>
      <c r="E7" s="122"/>
    </row>
    <row r="8" spans="1:5" x14ac:dyDescent="0.3">
      <c r="A8" s="115"/>
      <c r="B8" s="123"/>
      <c r="C8" s="125"/>
      <c r="D8" s="122"/>
      <c r="E8" s="122"/>
    </row>
    <row r="9" spans="1:5" x14ac:dyDescent="0.3">
      <c r="A9" s="115"/>
      <c r="B9" s="122"/>
      <c r="C9" s="126"/>
      <c r="D9" s="122"/>
      <c r="E9" s="122"/>
    </row>
    <row r="10" spans="1:5" x14ac:dyDescent="0.3">
      <c r="A10" s="118" t="s">
        <v>203</v>
      </c>
      <c r="B10" s="122"/>
      <c r="C10" s="126"/>
      <c r="D10" s="122"/>
      <c r="E10" s="122"/>
    </row>
    <row r="11" spans="1:5" x14ac:dyDescent="0.3">
      <c r="A11" s="220" t="s">
        <v>204</v>
      </c>
      <c r="B11" s="120" t="s">
        <v>205</v>
      </c>
      <c r="C11" s="127">
        <v>350</v>
      </c>
      <c r="D11" s="122"/>
      <c r="E11" s="122"/>
    </row>
    <row r="12" spans="1:5" x14ac:dyDescent="0.3">
      <c r="A12" s="221"/>
      <c r="B12" s="120" t="s">
        <v>206</v>
      </c>
      <c r="C12" s="127">
        <v>110</v>
      </c>
      <c r="D12" s="115"/>
      <c r="E12" s="115"/>
    </row>
    <row r="13" spans="1:5" x14ac:dyDescent="0.3">
      <c r="A13" s="221"/>
      <c r="B13" s="120" t="s">
        <v>207</v>
      </c>
      <c r="C13" s="127">
        <v>200</v>
      </c>
      <c r="D13" s="115"/>
      <c r="E13" s="115"/>
    </row>
    <row r="14" spans="1:5" x14ac:dyDescent="0.3">
      <c r="A14" s="221"/>
      <c r="B14" s="120" t="s">
        <v>208</v>
      </c>
      <c r="C14" s="127">
        <v>300</v>
      </c>
      <c r="D14" s="115"/>
      <c r="E14" s="115"/>
    </row>
    <row r="15" spans="1:5" x14ac:dyDescent="0.3">
      <c r="A15" s="222"/>
      <c r="B15" s="120" t="s">
        <v>209</v>
      </c>
      <c r="C15" s="127">
        <v>50</v>
      </c>
      <c r="D15" s="115"/>
      <c r="E15" s="115"/>
    </row>
    <row r="16" spans="1:5" x14ac:dyDescent="0.3">
      <c r="A16" s="120" t="s">
        <v>210</v>
      </c>
      <c r="B16" s="120" t="s">
        <v>211</v>
      </c>
      <c r="C16" s="127">
        <v>250</v>
      </c>
      <c r="D16" s="115"/>
      <c r="E16" s="115"/>
    </row>
    <row r="17" spans="1:4" x14ac:dyDescent="0.3">
      <c r="A17" s="115"/>
      <c r="B17" s="128" t="s">
        <v>212</v>
      </c>
      <c r="C17" s="129">
        <v>1260</v>
      </c>
      <c r="D17" s="115"/>
    </row>
    <row r="20" spans="1:4" x14ac:dyDescent="0.3">
      <c r="A20" s="118" t="s">
        <v>213</v>
      </c>
      <c r="B20" s="130" t="s">
        <v>214</v>
      </c>
      <c r="C20" s="131">
        <v>1061</v>
      </c>
      <c r="D20" s="115"/>
    </row>
    <row r="24" spans="1:4" x14ac:dyDescent="0.3">
      <c r="A24" s="118" t="s">
        <v>215</v>
      </c>
      <c r="B24" s="115"/>
      <c r="C24" s="115"/>
      <c r="D24" s="115"/>
    </row>
    <row r="25" spans="1:4" x14ac:dyDescent="0.3">
      <c r="A25" s="119" t="s">
        <v>216</v>
      </c>
      <c r="B25" s="132" t="s">
        <v>217</v>
      </c>
      <c r="C25" s="133">
        <v>530.5</v>
      </c>
      <c r="D25" s="115"/>
    </row>
    <row r="26" spans="1:4" x14ac:dyDescent="0.3">
      <c r="A26" s="120" t="s">
        <v>218</v>
      </c>
      <c r="B26" s="132" t="s">
        <v>219</v>
      </c>
      <c r="C26" s="133">
        <v>530.5</v>
      </c>
      <c r="D26" s="115" t="s">
        <v>220</v>
      </c>
    </row>
    <row r="28" spans="1:4" x14ac:dyDescent="0.3">
      <c r="A28" s="115" t="s">
        <v>221</v>
      </c>
      <c r="B28" s="115"/>
      <c r="C28" s="115"/>
      <c r="D28" s="115"/>
    </row>
    <row r="29" spans="1:4" x14ac:dyDescent="0.3">
      <c r="A29" s="130" t="s">
        <v>222</v>
      </c>
      <c r="B29" s="130"/>
      <c r="C29" s="115"/>
      <c r="D29" s="115"/>
    </row>
    <row r="30" spans="1:4" x14ac:dyDescent="0.3">
      <c r="A30" s="119" t="s">
        <v>223</v>
      </c>
      <c r="B30" s="121" t="s">
        <v>224</v>
      </c>
      <c r="C30" s="134"/>
      <c r="D30" s="115"/>
    </row>
    <row r="31" spans="1:4" x14ac:dyDescent="0.3">
      <c r="A31" s="119" t="s">
        <v>225</v>
      </c>
      <c r="B31" s="121"/>
      <c r="C31" s="134"/>
      <c r="D31" s="115"/>
    </row>
    <row r="32" spans="1:4" x14ac:dyDescent="0.3">
      <c r="A32" s="119" t="s">
        <v>226</v>
      </c>
      <c r="B32" s="121"/>
      <c r="C32" s="134"/>
      <c r="D32" s="115"/>
    </row>
    <row r="33" spans="1:6" x14ac:dyDescent="0.3">
      <c r="A33" s="130"/>
      <c r="B33" s="135"/>
      <c r="C33" s="136">
        <v>0</v>
      </c>
      <c r="D33" s="115" t="s">
        <v>227</v>
      </c>
      <c r="E33" s="115"/>
    </row>
    <row r="36" spans="1:6" ht="17.25" thickBot="1" x14ac:dyDescent="0.35">
      <c r="A36" s="115"/>
      <c r="B36" s="115"/>
      <c r="C36" s="115"/>
      <c r="D36" s="115"/>
      <c r="E36" s="115"/>
    </row>
    <row r="37" spans="1:6" x14ac:dyDescent="0.3">
      <c r="A37" s="115"/>
      <c r="B37" s="115"/>
      <c r="C37" s="142" t="s">
        <v>228</v>
      </c>
      <c r="D37" s="138" t="s">
        <v>229</v>
      </c>
      <c r="E37" s="140" t="s">
        <v>230</v>
      </c>
    </row>
    <row r="38" spans="1:6" ht="17.25" thickBot="1" x14ac:dyDescent="0.35">
      <c r="A38" s="115"/>
      <c r="B38" s="115"/>
      <c r="C38" s="143">
        <v>530.5</v>
      </c>
      <c r="D38" s="139">
        <v>0</v>
      </c>
      <c r="E38" s="141">
        <v>530.5</v>
      </c>
    </row>
    <row r="41" spans="1:6" s="115" customFormat="1" x14ac:dyDescent="0.3">
      <c r="A41" s="115" t="s">
        <v>58</v>
      </c>
      <c r="C41" s="117"/>
    </row>
    <row r="42" spans="1:6" s="115" customFormat="1" x14ac:dyDescent="0.3">
      <c r="A42" s="112" t="s">
        <v>86</v>
      </c>
      <c r="B42" s="112" t="s">
        <v>87</v>
      </c>
      <c r="C42" s="46" t="s">
        <v>88</v>
      </c>
      <c r="D42" s="112" t="s">
        <v>89</v>
      </c>
      <c r="E42" s="112" t="s">
        <v>22</v>
      </c>
      <c r="F42" s="112" t="s">
        <v>91</v>
      </c>
    </row>
    <row r="43" spans="1:6" s="115" customFormat="1" x14ac:dyDescent="0.3">
      <c r="A43" s="32">
        <v>42711</v>
      </c>
      <c r="B43" s="112" t="s">
        <v>231</v>
      </c>
      <c r="C43" s="112">
        <v>4</v>
      </c>
      <c r="D43" s="85">
        <v>4500000</v>
      </c>
      <c r="E43" s="85">
        <v>1500000</v>
      </c>
      <c r="F43" s="85">
        <f>D43-E43</f>
        <v>3000000</v>
      </c>
    </row>
    <row r="44" spans="1:6" s="115" customFormat="1" x14ac:dyDescent="0.3">
      <c r="A44" s="32">
        <v>42712</v>
      </c>
      <c r="B44" s="112" t="s">
        <v>232</v>
      </c>
      <c r="C44" s="112">
        <v>1</v>
      </c>
      <c r="D44" s="85">
        <v>2300000</v>
      </c>
      <c r="E44" s="85">
        <v>500000</v>
      </c>
      <c r="F44" s="85">
        <f>D44-E44</f>
        <v>1800000</v>
      </c>
    </row>
    <row r="45" spans="1:6" s="115" customFormat="1" x14ac:dyDescent="0.3">
      <c r="A45" s="32">
        <v>42724</v>
      </c>
      <c r="B45" s="112" t="s">
        <v>233</v>
      </c>
      <c r="C45" s="112">
        <v>4</v>
      </c>
      <c r="D45" s="85">
        <v>8350000</v>
      </c>
      <c r="E45" s="85">
        <v>2000000</v>
      </c>
      <c r="F45" s="85">
        <f>D45-E45</f>
        <v>6350000</v>
      </c>
    </row>
    <row r="46" spans="1:6" s="115" customFormat="1" ht="17.25" thickBot="1" x14ac:dyDescent="0.35">
      <c r="C46" s="117"/>
      <c r="E46" s="111" t="s">
        <v>70</v>
      </c>
      <c r="F46" s="41">
        <f>SUM(F43:F45)/22500</f>
        <v>495.55555555555554</v>
      </c>
    </row>
    <row r="47" spans="1:6" s="115" customFormat="1" x14ac:dyDescent="0.3">
      <c r="A47" s="144" t="s">
        <v>35</v>
      </c>
      <c r="B47" s="145" t="s">
        <v>178</v>
      </c>
      <c r="C47" s="145" t="s">
        <v>185</v>
      </c>
      <c r="D47" s="97" t="s">
        <v>36</v>
      </c>
      <c r="E47" s="98" t="s">
        <v>191</v>
      </c>
    </row>
    <row r="48" spans="1:6" s="115" customFormat="1" ht="17.25" thickBot="1" x14ac:dyDescent="0.35">
      <c r="A48" s="146">
        <f>C32</f>
        <v>0</v>
      </c>
      <c r="B48" s="147">
        <v>0</v>
      </c>
      <c r="C48" s="147"/>
      <c r="D48" s="99">
        <f>A48+B48-C48</f>
        <v>0</v>
      </c>
      <c r="E48" s="100">
        <v>0</v>
      </c>
    </row>
    <row r="49" spans="1:5" s="115" customFormat="1" ht="17.25" thickBot="1" x14ac:dyDescent="0.35">
      <c r="A49" s="91"/>
      <c r="B49" s="91"/>
      <c r="C49" s="96"/>
      <c r="D49" s="91"/>
      <c r="E49" s="91"/>
    </row>
    <row r="50" spans="1:5" s="115" customFormat="1" x14ac:dyDescent="0.3">
      <c r="A50" s="103" t="s">
        <v>234</v>
      </c>
      <c r="B50" s="104"/>
      <c r="C50" s="117"/>
    </row>
    <row r="51" spans="1:5" s="115" customFormat="1" x14ac:dyDescent="0.3">
      <c r="A51" s="105" t="s">
        <v>186</v>
      </c>
      <c r="B51" s="106">
        <v>2321</v>
      </c>
      <c r="C51" s="117"/>
    </row>
    <row r="52" spans="1:5" s="115" customFormat="1" x14ac:dyDescent="0.3">
      <c r="A52" s="105" t="s">
        <v>187</v>
      </c>
      <c r="B52" s="106">
        <f>C26</f>
        <v>530.5</v>
      </c>
      <c r="C52" s="117"/>
    </row>
    <row r="53" spans="1:5" s="115" customFormat="1" ht="17.25" thickBot="1" x14ac:dyDescent="0.35">
      <c r="A53" s="101" t="s">
        <v>189</v>
      </c>
      <c r="B53" s="107">
        <v>1790</v>
      </c>
      <c r="C53" s="117"/>
    </row>
    <row r="54" spans="1:5" s="115" customFormat="1" ht="17.25" thickTop="1" x14ac:dyDescent="0.3">
      <c r="A54" s="108" t="s">
        <v>188</v>
      </c>
      <c r="B54" s="109">
        <f>F46</f>
        <v>495.55555555555554</v>
      </c>
      <c r="C54" s="117"/>
    </row>
    <row r="55" spans="1:5" s="115" customFormat="1" ht="17.25" thickBot="1" x14ac:dyDescent="0.35">
      <c r="A55" s="102" t="s">
        <v>190</v>
      </c>
      <c r="B55" s="110">
        <f>SUM(B53:B54)</f>
        <v>2285.5555555555557</v>
      </c>
      <c r="C55" s="117"/>
    </row>
  </sheetData>
  <mergeCells count="1">
    <mergeCell ref="A11:A15"/>
  </mergeCells>
  <phoneticPr fontId="3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workbookViewId="0">
      <selection activeCell="E44" sqref="E44"/>
    </sheetView>
  </sheetViews>
  <sheetFormatPr defaultRowHeight="16.5" x14ac:dyDescent="0.3"/>
  <cols>
    <col min="1" max="1" width="31.25" style="115" bestFit="1" customWidth="1"/>
    <col min="2" max="2" width="23.5" style="115" customWidth="1"/>
    <col min="3" max="3" width="11.75" style="117" customWidth="1"/>
    <col min="4" max="4" width="24.875" style="115" bestFit="1" customWidth="1"/>
    <col min="5" max="5" width="22.875" style="115" customWidth="1"/>
    <col min="6" max="6" width="15" style="115" bestFit="1" customWidth="1"/>
    <col min="7" max="16384" width="9" style="115"/>
  </cols>
  <sheetData>
    <row r="1" spans="1:5" x14ac:dyDescent="0.3">
      <c r="A1" s="116" t="s">
        <v>235</v>
      </c>
    </row>
    <row r="3" spans="1:5" x14ac:dyDescent="0.3">
      <c r="A3" s="118" t="s">
        <v>33</v>
      </c>
    </row>
    <row r="4" spans="1:5" x14ac:dyDescent="0.3">
      <c r="A4" s="119" t="s">
        <v>32</v>
      </c>
      <c r="B4" s="120" t="s">
        <v>30</v>
      </c>
      <c r="C4" s="137">
        <v>4150</v>
      </c>
      <c r="D4" s="122"/>
      <c r="E4" s="122"/>
    </row>
    <row r="5" spans="1:5" x14ac:dyDescent="0.3">
      <c r="A5" s="120" t="s">
        <v>31</v>
      </c>
      <c r="B5" s="120" t="s">
        <v>30</v>
      </c>
      <c r="C5" s="137"/>
      <c r="D5" s="122"/>
      <c r="E5" s="122"/>
    </row>
    <row r="6" spans="1:5" x14ac:dyDescent="0.3">
      <c r="A6" s="120" t="s">
        <v>236</v>
      </c>
      <c r="B6" s="120" t="s">
        <v>237</v>
      </c>
      <c r="C6" s="137">
        <v>486</v>
      </c>
      <c r="D6" s="122"/>
      <c r="E6" s="122"/>
    </row>
    <row r="7" spans="1:5" x14ac:dyDescent="0.3">
      <c r="B7" s="123" t="s">
        <v>238</v>
      </c>
      <c r="C7" s="124">
        <v>4636</v>
      </c>
      <c r="D7" s="122"/>
      <c r="E7" s="122"/>
    </row>
    <row r="8" spans="1:5" x14ac:dyDescent="0.3">
      <c r="B8" s="123"/>
      <c r="C8" s="125"/>
      <c r="D8" s="122"/>
      <c r="E8" s="122"/>
    </row>
    <row r="9" spans="1:5" x14ac:dyDescent="0.3">
      <c r="B9" s="122"/>
      <c r="C9" s="126"/>
      <c r="D9" s="122"/>
      <c r="E9" s="122"/>
    </row>
    <row r="10" spans="1:5" x14ac:dyDescent="0.3">
      <c r="A10" s="118" t="s">
        <v>239</v>
      </c>
      <c r="B10" s="122"/>
      <c r="C10" s="126"/>
      <c r="D10" s="122"/>
      <c r="E10" s="122"/>
    </row>
    <row r="11" spans="1:5" x14ac:dyDescent="0.3">
      <c r="A11" s="220" t="s">
        <v>240</v>
      </c>
      <c r="B11" s="120" t="s">
        <v>241</v>
      </c>
      <c r="C11" s="127">
        <v>700</v>
      </c>
      <c r="D11" s="122" t="s">
        <v>242</v>
      </c>
      <c r="E11" s="122"/>
    </row>
    <row r="12" spans="1:5" x14ac:dyDescent="0.3">
      <c r="A12" s="221"/>
      <c r="B12" s="120" t="s">
        <v>243</v>
      </c>
      <c r="C12" s="127">
        <v>210</v>
      </c>
    </row>
    <row r="13" spans="1:5" x14ac:dyDescent="0.3">
      <c r="A13" s="221"/>
      <c r="B13" s="120" t="s">
        <v>244</v>
      </c>
      <c r="C13" s="127">
        <v>350</v>
      </c>
    </row>
    <row r="14" spans="1:5" x14ac:dyDescent="0.3">
      <c r="A14" s="221"/>
      <c r="B14" s="120" t="s">
        <v>245</v>
      </c>
      <c r="C14" s="127">
        <v>300</v>
      </c>
    </row>
    <row r="15" spans="1:5" x14ac:dyDescent="0.3">
      <c r="A15" s="222"/>
      <c r="B15" s="120" t="s">
        <v>246</v>
      </c>
      <c r="C15" s="127">
        <v>50</v>
      </c>
    </row>
    <row r="16" spans="1:5" x14ac:dyDescent="0.3">
      <c r="A16" s="120" t="s">
        <v>247</v>
      </c>
      <c r="B16" s="120" t="s">
        <v>248</v>
      </c>
      <c r="C16" s="127">
        <v>250</v>
      </c>
    </row>
    <row r="17" spans="1:4" x14ac:dyDescent="0.3">
      <c r="B17" s="128" t="s">
        <v>249</v>
      </c>
      <c r="C17" s="129">
        <v>1860</v>
      </c>
    </row>
    <row r="20" spans="1:4" x14ac:dyDescent="0.3">
      <c r="A20" s="118" t="s">
        <v>250</v>
      </c>
      <c r="B20" s="130" t="s">
        <v>251</v>
      </c>
      <c r="C20" s="131">
        <f>C7-C17</f>
        <v>2776</v>
      </c>
    </row>
    <row r="24" spans="1:4" x14ac:dyDescent="0.3">
      <c r="A24" s="118" t="s">
        <v>252</v>
      </c>
    </row>
    <row r="25" spans="1:4" x14ac:dyDescent="0.3">
      <c r="A25" s="119" t="s">
        <v>253</v>
      </c>
      <c r="B25" s="132" t="s">
        <v>254</v>
      </c>
      <c r="C25" s="133">
        <f>C20/2</f>
        <v>1388</v>
      </c>
    </row>
    <row r="26" spans="1:4" x14ac:dyDescent="0.3">
      <c r="A26" s="120" t="s">
        <v>255</v>
      </c>
      <c r="B26" s="132" t="s">
        <v>256</v>
      </c>
      <c r="C26" s="133">
        <f>C20/2</f>
        <v>1388</v>
      </c>
      <c r="D26" s="115" t="s">
        <v>257</v>
      </c>
    </row>
    <row r="28" spans="1:4" x14ac:dyDescent="0.3">
      <c r="A28" s="115" t="s">
        <v>258</v>
      </c>
    </row>
    <row r="29" spans="1:4" x14ac:dyDescent="0.3">
      <c r="A29" s="130" t="s">
        <v>259</v>
      </c>
      <c r="B29" s="130"/>
    </row>
    <row r="30" spans="1:4" x14ac:dyDescent="0.3">
      <c r="A30" s="119" t="s">
        <v>260</v>
      </c>
      <c r="B30" s="121" t="s">
        <v>261</v>
      </c>
      <c r="C30" s="134">
        <v>50</v>
      </c>
    </row>
    <row r="31" spans="1:4" x14ac:dyDescent="0.3">
      <c r="A31" s="119" t="s">
        <v>262</v>
      </c>
      <c r="B31" s="121"/>
      <c r="C31" s="134"/>
    </row>
    <row r="32" spans="1:4" x14ac:dyDescent="0.3">
      <c r="A32" s="119" t="s">
        <v>263</v>
      </c>
      <c r="B32" s="121"/>
      <c r="C32" s="134"/>
    </row>
    <row r="33" spans="1:6" x14ac:dyDescent="0.3">
      <c r="A33" s="130"/>
      <c r="B33" s="135"/>
      <c r="C33" s="136">
        <f>SUM(C30:C32)</f>
        <v>50</v>
      </c>
      <c r="D33" s="115" t="s">
        <v>264</v>
      </c>
    </row>
    <row r="36" spans="1:6" ht="17.25" thickBot="1" x14ac:dyDescent="0.35"/>
    <row r="37" spans="1:6" x14ac:dyDescent="0.3">
      <c r="C37" s="142" t="s">
        <v>265</v>
      </c>
      <c r="D37" s="138" t="s">
        <v>266</v>
      </c>
      <c r="E37" s="140" t="s">
        <v>267</v>
      </c>
    </row>
    <row r="38" spans="1:6" ht="17.25" thickBot="1" x14ac:dyDescent="0.35">
      <c r="C38" s="143">
        <f>C26</f>
        <v>1388</v>
      </c>
      <c r="D38" s="139">
        <f>C33</f>
        <v>50</v>
      </c>
      <c r="E38" s="141">
        <v>1338</v>
      </c>
    </row>
    <row r="41" spans="1:6" x14ac:dyDescent="0.3">
      <c r="A41" s="115" t="s">
        <v>58</v>
      </c>
    </row>
    <row r="42" spans="1:6" x14ac:dyDescent="0.3">
      <c r="A42" s="114" t="s">
        <v>86</v>
      </c>
      <c r="B42" s="114" t="s">
        <v>87</v>
      </c>
      <c r="C42" s="46" t="s">
        <v>88</v>
      </c>
      <c r="D42" s="114" t="s">
        <v>89</v>
      </c>
      <c r="E42" s="114" t="s">
        <v>22</v>
      </c>
      <c r="F42" s="114" t="s">
        <v>91</v>
      </c>
    </row>
    <row r="43" spans="1:6" x14ac:dyDescent="0.3">
      <c r="A43" s="32">
        <v>42382</v>
      </c>
      <c r="B43" s="114" t="s">
        <v>268</v>
      </c>
      <c r="C43" s="114">
        <v>4</v>
      </c>
      <c r="D43" s="85">
        <v>8400000</v>
      </c>
      <c r="E43" s="85">
        <v>1000000</v>
      </c>
      <c r="F43" s="85">
        <f>D43-E43</f>
        <v>7400000</v>
      </c>
    </row>
    <row r="44" spans="1:6" ht="17.25" thickBot="1" x14ac:dyDescent="0.35">
      <c r="E44" s="113" t="s">
        <v>70</v>
      </c>
      <c r="F44" s="41">
        <f>SUM(F43:F43)/22500</f>
        <v>328.88888888888891</v>
      </c>
    </row>
    <row r="45" spans="1:6" x14ac:dyDescent="0.3">
      <c r="A45" s="144" t="s">
        <v>35</v>
      </c>
      <c r="B45" s="145" t="s">
        <v>178</v>
      </c>
      <c r="C45" s="145" t="s">
        <v>185</v>
      </c>
      <c r="D45" s="97" t="s">
        <v>36</v>
      </c>
      <c r="E45" s="98" t="s">
        <v>191</v>
      </c>
    </row>
    <row r="46" spans="1:6" ht="17.25" thickBot="1" x14ac:dyDescent="0.35">
      <c r="A46" s="146">
        <f>C32</f>
        <v>0</v>
      </c>
      <c r="B46" s="147">
        <v>0</v>
      </c>
      <c r="C46" s="147"/>
      <c r="D46" s="99">
        <f>A46+B46-C46</f>
        <v>0</v>
      </c>
      <c r="E46" s="100">
        <v>0</v>
      </c>
    </row>
    <row r="47" spans="1:6" ht="17.25" thickBot="1" x14ac:dyDescent="0.35">
      <c r="A47" s="91"/>
      <c r="B47" s="91"/>
      <c r="C47" s="96"/>
      <c r="D47" s="91"/>
      <c r="E47" s="91"/>
    </row>
    <row r="48" spans="1:6" x14ac:dyDescent="0.3">
      <c r="A48" s="103" t="s">
        <v>56</v>
      </c>
      <c r="B48" s="104"/>
    </row>
    <row r="49" spans="1:3" x14ac:dyDescent="0.3">
      <c r="A49" s="105" t="s">
        <v>186</v>
      </c>
      <c r="B49" s="106">
        <f>C7</f>
        <v>4636</v>
      </c>
    </row>
    <row r="50" spans="1:3" x14ac:dyDescent="0.3">
      <c r="A50" s="105" t="s">
        <v>187</v>
      </c>
      <c r="B50" s="106">
        <f>C26</f>
        <v>1388</v>
      </c>
    </row>
    <row r="51" spans="1:3" x14ac:dyDescent="0.3">
      <c r="A51" s="150" t="s">
        <v>269</v>
      </c>
      <c r="B51" s="151">
        <v>50</v>
      </c>
    </row>
    <row r="52" spans="1:3" ht="17.25" thickBot="1" x14ac:dyDescent="0.35">
      <c r="A52" s="101" t="s">
        <v>189</v>
      </c>
      <c r="B52" s="107">
        <f>B49-B50+B51</f>
        <v>3298</v>
      </c>
    </row>
    <row r="53" spans="1:3" ht="17.25" thickTop="1" x14ac:dyDescent="0.3">
      <c r="A53" s="108" t="s">
        <v>188</v>
      </c>
      <c r="B53" s="109">
        <f>F44</f>
        <v>328.88888888888891</v>
      </c>
    </row>
    <row r="54" spans="1:3" ht="17.25" thickBot="1" x14ac:dyDescent="0.35">
      <c r="A54" s="102" t="s">
        <v>190</v>
      </c>
      <c r="B54" s="110">
        <f>SUM(B52:B53)</f>
        <v>3626.8888888888887</v>
      </c>
    </row>
    <row r="55" spans="1:3" x14ac:dyDescent="0.3">
      <c r="C55" s="115"/>
    </row>
  </sheetData>
  <mergeCells count="1">
    <mergeCell ref="A11:A15"/>
  </mergeCells>
  <phoneticPr fontId="3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opLeftCell="A34" workbookViewId="0">
      <selection activeCell="C55" sqref="C55"/>
    </sheetView>
  </sheetViews>
  <sheetFormatPr defaultRowHeight="16.5" x14ac:dyDescent="0.3"/>
  <cols>
    <col min="1" max="1" width="31.25" style="115" bestFit="1" customWidth="1"/>
    <col min="2" max="2" width="23.5" style="115" customWidth="1"/>
    <col min="3" max="3" width="11.75" style="117" customWidth="1"/>
    <col min="4" max="4" width="24.875" style="115" bestFit="1" customWidth="1"/>
    <col min="5" max="5" width="22.875" style="115" customWidth="1"/>
    <col min="6" max="6" width="15" style="115" bestFit="1" customWidth="1"/>
    <col min="7" max="16384" width="9" style="115"/>
  </cols>
  <sheetData>
    <row r="1" spans="1:5" x14ac:dyDescent="0.3">
      <c r="A1" s="116" t="s">
        <v>270</v>
      </c>
    </row>
    <row r="3" spans="1:5" x14ac:dyDescent="0.3">
      <c r="A3" s="118" t="s">
        <v>33</v>
      </c>
    </row>
    <row r="4" spans="1:5" x14ac:dyDescent="0.3">
      <c r="A4" s="119" t="s">
        <v>32</v>
      </c>
      <c r="B4" s="120" t="s">
        <v>41</v>
      </c>
      <c r="C4" s="137">
        <v>1090</v>
      </c>
      <c r="D4" s="122"/>
      <c r="E4" s="122"/>
    </row>
    <row r="5" spans="1:5" x14ac:dyDescent="0.3">
      <c r="A5" s="120" t="s">
        <v>271</v>
      </c>
      <c r="B5" s="120" t="s">
        <v>272</v>
      </c>
      <c r="C5" s="137"/>
      <c r="D5" s="122"/>
      <c r="E5" s="122"/>
    </row>
    <row r="6" spans="1:5" x14ac:dyDescent="0.3">
      <c r="A6" s="120" t="s">
        <v>273</v>
      </c>
      <c r="B6" s="120" t="s">
        <v>274</v>
      </c>
      <c r="C6" s="137">
        <v>30</v>
      </c>
      <c r="D6" s="122"/>
      <c r="E6" s="122"/>
    </row>
    <row r="7" spans="1:5" x14ac:dyDescent="0.3">
      <c r="B7" s="123" t="s">
        <v>275</v>
      </c>
      <c r="C7" s="124">
        <v>1120</v>
      </c>
      <c r="D7" s="122"/>
      <c r="E7" s="122"/>
    </row>
    <row r="8" spans="1:5" x14ac:dyDescent="0.3">
      <c r="B8" s="123"/>
      <c r="C8" s="125"/>
      <c r="D8" s="122"/>
      <c r="E8" s="122"/>
    </row>
    <row r="9" spans="1:5" x14ac:dyDescent="0.3">
      <c r="B9" s="122"/>
      <c r="C9" s="126"/>
      <c r="D9" s="122"/>
      <c r="E9" s="122"/>
    </row>
    <row r="10" spans="1:5" x14ac:dyDescent="0.3">
      <c r="A10" s="118" t="s">
        <v>276</v>
      </c>
      <c r="B10" s="122"/>
      <c r="C10" s="126"/>
      <c r="D10" s="122"/>
      <c r="E10" s="122"/>
    </row>
    <row r="11" spans="1:5" x14ac:dyDescent="0.3">
      <c r="A11" s="220" t="s">
        <v>277</v>
      </c>
      <c r="B11" s="120" t="s">
        <v>278</v>
      </c>
      <c r="C11" s="127">
        <v>350</v>
      </c>
      <c r="D11" s="122"/>
      <c r="E11" s="122"/>
    </row>
    <row r="12" spans="1:5" x14ac:dyDescent="0.3">
      <c r="A12" s="221"/>
      <c r="B12" s="120" t="s">
        <v>279</v>
      </c>
      <c r="C12" s="127">
        <v>50</v>
      </c>
    </row>
    <row r="13" spans="1:5" x14ac:dyDescent="0.3">
      <c r="A13" s="221"/>
      <c r="B13" s="120" t="s">
        <v>280</v>
      </c>
      <c r="C13" s="127">
        <v>100</v>
      </c>
    </row>
    <row r="14" spans="1:5" x14ac:dyDescent="0.3">
      <c r="A14" s="221"/>
      <c r="B14" s="120" t="s">
        <v>281</v>
      </c>
      <c r="C14" s="127">
        <v>300</v>
      </c>
    </row>
    <row r="15" spans="1:5" x14ac:dyDescent="0.3">
      <c r="A15" s="222"/>
      <c r="B15" s="120" t="s">
        <v>282</v>
      </c>
      <c r="C15" s="127">
        <v>50</v>
      </c>
    </row>
    <row r="16" spans="1:5" x14ac:dyDescent="0.3">
      <c r="A16" s="120" t="s">
        <v>283</v>
      </c>
      <c r="B16" s="120" t="s">
        <v>284</v>
      </c>
      <c r="C16" s="127">
        <v>250</v>
      </c>
    </row>
    <row r="17" spans="1:4" x14ac:dyDescent="0.3">
      <c r="B17" s="128" t="s">
        <v>285</v>
      </c>
      <c r="C17" s="129">
        <v>1100</v>
      </c>
    </row>
    <row r="20" spans="1:4" x14ac:dyDescent="0.3">
      <c r="A20" s="118" t="s">
        <v>286</v>
      </c>
      <c r="B20" s="130" t="s">
        <v>287</v>
      </c>
      <c r="C20" s="131">
        <f>C7-C17</f>
        <v>20</v>
      </c>
    </row>
    <row r="24" spans="1:4" x14ac:dyDescent="0.3">
      <c r="A24" s="118" t="s">
        <v>288</v>
      </c>
    </row>
    <row r="25" spans="1:4" x14ac:dyDescent="0.3">
      <c r="A25" s="119" t="s">
        <v>289</v>
      </c>
      <c r="B25" s="132" t="s">
        <v>290</v>
      </c>
      <c r="C25" s="133">
        <f>C20/2</f>
        <v>10</v>
      </c>
    </row>
    <row r="26" spans="1:4" x14ac:dyDescent="0.3">
      <c r="A26" s="120" t="s">
        <v>291</v>
      </c>
      <c r="B26" s="132" t="s">
        <v>292</v>
      </c>
      <c r="C26" s="133">
        <f>C20/2</f>
        <v>10</v>
      </c>
      <c r="D26" s="115" t="s">
        <v>293</v>
      </c>
    </row>
    <row r="28" spans="1:4" x14ac:dyDescent="0.3">
      <c r="A28" s="115" t="s">
        <v>294</v>
      </c>
    </row>
    <row r="29" spans="1:4" x14ac:dyDescent="0.3">
      <c r="A29" s="130" t="s">
        <v>295</v>
      </c>
      <c r="B29" s="130"/>
    </row>
    <row r="30" spans="1:4" x14ac:dyDescent="0.3">
      <c r="A30" s="119" t="s">
        <v>296</v>
      </c>
      <c r="B30" s="121" t="s">
        <v>297</v>
      </c>
      <c r="C30" s="134"/>
    </row>
    <row r="31" spans="1:4" x14ac:dyDescent="0.3">
      <c r="A31" s="119" t="s">
        <v>298</v>
      </c>
      <c r="B31" s="121"/>
      <c r="C31" s="134"/>
    </row>
    <row r="32" spans="1:4" x14ac:dyDescent="0.3">
      <c r="A32" s="119" t="s">
        <v>299</v>
      </c>
      <c r="B32" s="121"/>
      <c r="C32" s="134"/>
    </row>
    <row r="33" spans="1:6" x14ac:dyDescent="0.3">
      <c r="A33" s="130"/>
      <c r="B33" s="135"/>
      <c r="C33" s="136">
        <f>SUM(C30:C32)</f>
        <v>0</v>
      </c>
      <c r="D33" s="115" t="s">
        <v>0</v>
      </c>
    </row>
    <row r="36" spans="1:6" ht="17.25" thickBot="1" x14ac:dyDescent="0.35"/>
    <row r="37" spans="1:6" x14ac:dyDescent="0.3">
      <c r="C37" s="142" t="s">
        <v>35</v>
      </c>
      <c r="D37" s="138" t="s">
        <v>129</v>
      </c>
      <c r="E37" s="140" t="s">
        <v>36</v>
      </c>
    </row>
    <row r="38" spans="1:6" ht="17.25" thickBot="1" x14ac:dyDescent="0.35">
      <c r="C38" s="143">
        <f>C26</f>
        <v>10</v>
      </c>
      <c r="D38" s="139">
        <f>C33</f>
        <v>0</v>
      </c>
      <c r="E38" s="141">
        <f>C38-D38</f>
        <v>10</v>
      </c>
    </row>
    <row r="41" spans="1:6" x14ac:dyDescent="0.3">
      <c r="A41" s="115" t="s">
        <v>58</v>
      </c>
    </row>
    <row r="42" spans="1:6" x14ac:dyDescent="0.3">
      <c r="A42" s="149" t="s">
        <v>86</v>
      </c>
      <c r="B42" s="149" t="s">
        <v>87</v>
      </c>
      <c r="C42" s="46" t="s">
        <v>88</v>
      </c>
      <c r="D42" s="149" t="s">
        <v>89</v>
      </c>
      <c r="E42" s="149" t="s">
        <v>22</v>
      </c>
      <c r="F42" s="149" t="s">
        <v>91</v>
      </c>
    </row>
    <row r="43" spans="1:6" x14ac:dyDescent="0.3">
      <c r="A43" s="32">
        <v>42406</v>
      </c>
      <c r="B43" s="154" t="s">
        <v>300</v>
      </c>
      <c r="C43" s="47">
        <v>4</v>
      </c>
      <c r="D43" s="155">
        <v>7850000</v>
      </c>
      <c r="E43" s="85">
        <v>1500000</v>
      </c>
      <c r="F43" s="85">
        <f>D43-E43</f>
        <v>6350000</v>
      </c>
    </row>
    <row r="44" spans="1:6" x14ac:dyDescent="0.3">
      <c r="A44" s="32">
        <v>42410</v>
      </c>
      <c r="B44" s="154" t="s">
        <v>301</v>
      </c>
      <c r="C44" s="47">
        <v>4</v>
      </c>
      <c r="D44" s="156">
        <v>7900000</v>
      </c>
      <c r="E44" s="85">
        <v>1500000</v>
      </c>
      <c r="F44" s="85">
        <f>D44-E44</f>
        <v>6400000</v>
      </c>
    </row>
    <row r="45" spans="1:6" x14ac:dyDescent="0.3">
      <c r="A45" s="32">
        <v>42424</v>
      </c>
      <c r="B45" s="157" t="s">
        <v>302</v>
      </c>
      <c r="C45" s="47">
        <v>1</v>
      </c>
      <c r="D45" s="47">
        <v>8000000</v>
      </c>
      <c r="E45" s="85">
        <v>0</v>
      </c>
      <c r="F45" s="85">
        <f t="shared" ref="F45:F46" si="0">D45-E45</f>
        <v>8000000</v>
      </c>
    </row>
    <row r="46" spans="1:6" x14ac:dyDescent="0.3">
      <c r="A46" s="32">
        <v>42426</v>
      </c>
      <c r="B46" s="157" t="s">
        <v>303</v>
      </c>
      <c r="C46" s="158">
        <v>3</v>
      </c>
      <c r="D46" s="155">
        <v>5800000</v>
      </c>
      <c r="E46" s="85">
        <v>1000000</v>
      </c>
      <c r="F46" s="85">
        <f t="shared" si="0"/>
        <v>4800000</v>
      </c>
    </row>
    <row r="47" spans="1:6" ht="17.25" thickBot="1" x14ac:dyDescent="0.35">
      <c r="E47" s="148" t="s">
        <v>70</v>
      </c>
      <c r="F47" s="41">
        <f>SUM(F43:F46)/22270</f>
        <v>1147.283340817243</v>
      </c>
    </row>
    <row r="48" spans="1:6" x14ac:dyDescent="0.3">
      <c r="A48" s="144" t="s">
        <v>35</v>
      </c>
      <c r="B48" s="145" t="s">
        <v>178</v>
      </c>
      <c r="C48" s="145" t="s">
        <v>185</v>
      </c>
      <c r="D48" s="97" t="s">
        <v>36</v>
      </c>
      <c r="E48" s="98" t="s">
        <v>191</v>
      </c>
    </row>
    <row r="49" spans="1:5" ht="17.25" thickBot="1" x14ac:dyDescent="0.35">
      <c r="A49" s="146">
        <f>C32</f>
        <v>0</v>
      </c>
      <c r="B49" s="147">
        <v>0</v>
      </c>
      <c r="C49" s="147"/>
      <c r="D49" s="99">
        <f>A49+B49-C49</f>
        <v>0</v>
      </c>
      <c r="E49" s="100">
        <v>0</v>
      </c>
    </row>
    <row r="50" spans="1:5" ht="17.25" thickBot="1" x14ac:dyDescent="0.35">
      <c r="A50" s="91"/>
      <c r="B50" s="91"/>
      <c r="C50" s="96"/>
      <c r="D50" s="91"/>
      <c r="E50" s="91"/>
    </row>
    <row r="51" spans="1:5" x14ac:dyDescent="0.3">
      <c r="A51" s="103" t="s">
        <v>57</v>
      </c>
      <c r="B51" s="104"/>
    </row>
    <row r="52" spans="1:5" x14ac:dyDescent="0.3">
      <c r="A52" s="105" t="s">
        <v>186</v>
      </c>
      <c r="B52" s="106">
        <f>C7</f>
        <v>1120</v>
      </c>
    </row>
    <row r="53" spans="1:5" x14ac:dyDescent="0.3">
      <c r="A53" s="105" t="s">
        <v>187</v>
      </c>
      <c r="B53" s="106">
        <f>C26</f>
        <v>10</v>
      </c>
    </row>
    <row r="54" spans="1:5" x14ac:dyDescent="0.3">
      <c r="A54" s="150" t="s">
        <v>269</v>
      </c>
      <c r="B54" s="151">
        <f>C33</f>
        <v>0</v>
      </c>
    </row>
    <row r="55" spans="1:5" ht="17.25" thickBot="1" x14ac:dyDescent="0.35">
      <c r="A55" s="101" t="s">
        <v>189</v>
      </c>
      <c r="B55" s="107">
        <f>B52-B53+B54</f>
        <v>1110</v>
      </c>
    </row>
    <row r="56" spans="1:5" ht="17.25" thickTop="1" x14ac:dyDescent="0.3">
      <c r="A56" s="108" t="s">
        <v>188</v>
      </c>
      <c r="B56" s="109">
        <f>F47</f>
        <v>1147.283340817243</v>
      </c>
      <c r="D56" s="152"/>
    </row>
    <row r="57" spans="1:5" ht="17.25" thickBot="1" x14ac:dyDescent="0.35">
      <c r="A57" s="102" t="s">
        <v>190</v>
      </c>
      <c r="B57" s="110">
        <f>SUM(B55:B56)</f>
        <v>2257.2833408172428</v>
      </c>
      <c r="D57" s="152"/>
    </row>
    <row r="58" spans="1:5" x14ac:dyDescent="0.3">
      <c r="C58" s="115"/>
      <c r="D58" s="153"/>
    </row>
    <row r="59" spans="1:5" x14ac:dyDescent="0.3">
      <c r="D59" s="153"/>
    </row>
  </sheetData>
  <mergeCells count="1">
    <mergeCell ref="A11:A15"/>
  </mergeCells>
  <phoneticPr fontId="3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28" workbookViewId="0">
      <selection activeCell="B50" sqref="B50"/>
    </sheetView>
  </sheetViews>
  <sheetFormatPr defaultRowHeight="16.5" x14ac:dyDescent="0.3"/>
  <cols>
    <col min="1" max="1" width="31.25" style="115" bestFit="1" customWidth="1"/>
    <col min="2" max="2" width="23.5" style="115" customWidth="1"/>
    <col min="3" max="3" width="11.75" style="117" customWidth="1"/>
    <col min="4" max="4" width="24.875" style="115" bestFit="1" customWidth="1"/>
    <col min="5" max="5" width="22.875" style="115" customWidth="1"/>
    <col min="6" max="6" width="15" style="115" bestFit="1" customWidth="1"/>
    <col min="7" max="16384" width="9" style="115"/>
  </cols>
  <sheetData>
    <row r="1" spans="1:5" x14ac:dyDescent="0.3">
      <c r="A1" s="116" t="s">
        <v>46</v>
      </c>
    </row>
    <row r="3" spans="1:5" x14ac:dyDescent="0.3">
      <c r="A3" s="118" t="s">
        <v>33</v>
      </c>
    </row>
    <row r="4" spans="1:5" x14ac:dyDescent="0.3">
      <c r="A4" s="119" t="s">
        <v>32</v>
      </c>
      <c r="B4" s="120" t="s">
        <v>45</v>
      </c>
      <c r="C4" s="137">
        <v>1440</v>
      </c>
      <c r="D4" s="122"/>
      <c r="E4" s="122"/>
    </row>
    <row r="5" spans="1:5" x14ac:dyDescent="0.3">
      <c r="A5" s="120" t="s">
        <v>31</v>
      </c>
      <c r="B5" s="120" t="s">
        <v>45</v>
      </c>
      <c r="C5" s="137"/>
      <c r="D5" s="122"/>
      <c r="E5" s="122"/>
    </row>
    <row r="6" spans="1:5" x14ac:dyDescent="0.3">
      <c r="A6" s="120" t="s">
        <v>29</v>
      </c>
      <c r="B6" s="120" t="s">
        <v>28</v>
      </c>
      <c r="C6" s="137"/>
      <c r="D6" s="122"/>
      <c r="E6" s="122"/>
    </row>
    <row r="7" spans="1:5" x14ac:dyDescent="0.3">
      <c r="B7" s="123" t="s">
        <v>27</v>
      </c>
      <c r="C7" s="124">
        <v>1440</v>
      </c>
      <c r="D7" s="122"/>
      <c r="E7" s="122"/>
    </row>
    <row r="8" spans="1:5" x14ac:dyDescent="0.3">
      <c r="B8" s="123"/>
      <c r="C8" s="125"/>
      <c r="D8" s="122"/>
      <c r="E8" s="122"/>
    </row>
    <row r="9" spans="1:5" x14ac:dyDescent="0.3">
      <c r="B9" s="122"/>
      <c r="C9" s="126"/>
      <c r="D9" s="122"/>
      <c r="E9" s="122"/>
    </row>
    <row r="10" spans="1:5" x14ac:dyDescent="0.3">
      <c r="A10" s="118" t="s">
        <v>26</v>
      </c>
      <c r="B10" s="122"/>
      <c r="C10" s="126"/>
      <c r="D10" s="122"/>
      <c r="E10" s="122"/>
    </row>
    <row r="11" spans="1:5" x14ac:dyDescent="0.3">
      <c r="A11" s="220" t="s">
        <v>25</v>
      </c>
      <c r="B11" s="120" t="s">
        <v>24</v>
      </c>
      <c r="C11" s="127">
        <v>350</v>
      </c>
      <c r="D11" s="122"/>
      <c r="E11" s="122"/>
    </row>
    <row r="12" spans="1:5" x14ac:dyDescent="0.3">
      <c r="A12" s="221"/>
      <c r="B12" s="120" t="s">
        <v>23</v>
      </c>
      <c r="C12" s="127">
        <v>80</v>
      </c>
    </row>
    <row r="13" spans="1:5" x14ac:dyDescent="0.3">
      <c r="A13" s="221"/>
      <c r="B13" s="120" t="s">
        <v>22</v>
      </c>
      <c r="C13" s="127">
        <v>200</v>
      </c>
    </row>
    <row r="14" spans="1:5" x14ac:dyDescent="0.3">
      <c r="A14" s="221"/>
      <c r="B14" s="120" t="s">
        <v>21</v>
      </c>
      <c r="C14" s="127">
        <v>300</v>
      </c>
    </row>
    <row r="15" spans="1:5" x14ac:dyDescent="0.3">
      <c r="A15" s="222"/>
      <c r="B15" s="120" t="s">
        <v>20</v>
      </c>
      <c r="C15" s="127">
        <v>50</v>
      </c>
    </row>
    <row r="16" spans="1:5" x14ac:dyDescent="0.3">
      <c r="A16" s="120" t="s">
        <v>19</v>
      </c>
      <c r="B16" s="120" t="s">
        <v>18</v>
      </c>
      <c r="C16" s="127">
        <v>250</v>
      </c>
    </row>
    <row r="17" spans="1:4" x14ac:dyDescent="0.3">
      <c r="B17" s="128" t="s">
        <v>17</v>
      </c>
      <c r="C17" s="129">
        <v>1230</v>
      </c>
    </row>
    <row r="20" spans="1:4" x14ac:dyDescent="0.3">
      <c r="A20" s="118" t="s">
        <v>16</v>
      </c>
      <c r="B20" s="130" t="s">
        <v>15</v>
      </c>
      <c r="C20" s="131">
        <v>210</v>
      </c>
    </row>
    <row r="24" spans="1:4" x14ac:dyDescent="0.3">
      <c r="A24" s="118" t="s">
        <v>14</v>
      </c>
    </row>
    <row r="25" spans="1:4" x14ac:dyDescent="0.3">
      <c r="A25" s="119" t="s">
        <v>304</v>
      </c>
      <c r="B25" s="132" t="s">
        <v>12</v>
      </c>
      <c r="C25" s="133">
        <v>105</v>
      </c>
    </row>
    <row r="26" spans="1:4" x14ac:dyDescent="0.3">
      <c r="A26" s="120" t="s">
        <v>11</v>
      </c>
      <c r="B26" s="132" t="s">
        <v>305</v>
      </c>
      <c r="C26" s="133">
        <v>105</v>
      </c>
      <c r="D26" s="115" t="s">
        <v>9</v>
      </c>
    </row>
    <row r="28" spans="1:4" x14ac:dyDescent="0.3">
      <c r="A28" s="115" t="s">
        <v>306</v>
      </c>
    </row>
    <row r="29" spans="1:4" x14ac:dyDescent="0.3">
      <c r="A29" s="130" t="s">
        <v>7</v>
      </c>
      <c r="B29" s="130"/>
    </row>
    <row r="30" spans="1:4" x14ac:dyDescent="0.3">
      <c r="A30" s="119" t="s">
        <v>6</v>
      </c>
      <c r="B30" s="121" t="s">
        <v>5</v>
      </c>
      <c r="C30" s="134"/>
    </row>
    <row r="31" spans="1:4" x14ac:dyDescent="0.3">
      <c r="A31" s="119" t="s">
        <v>4</v>
      </c>
      <c r="B31" s="121"/>
      <c r="C31" s="134"/>
    </row>
    <row r="32" spans="1:4" x14ac:dyDescent="0.3">
      <c r="A32" s="119" t="s">
        <v>2</v>
      </c>
      <c r="B32" s="121"/>
      <c r="C32" s="134"/>
    </row>
    <row r="33" spans="1:6" x14ac:dyDescent="0.3">
      <c r="A33" s="130"/>
      <c r="B33" s="135"/>
      <c r="C33" s="136">
        <f>SUM(C30:C32)</f>
        <v>0</v>
      </c>
      <c r="D33" s="115" t="s">
        <v>0</v>
      </c>
    </row>
    <row r="36" spans="1:6" ht="17.25" thickBot="1" x14ac:dyDescent="0.35"/>
    <row r="37" spans="1:6" x14ac:dyDescent="0.3">
      <c r="C37" s="142" t="s">
        <v>307</v>
      </c>
      <c r="D37" s="138" t="s">
        <v>39</v>
      </c>
      <c r="E37" s="140" t="s">
        <v>36</v>
      </c>
    </row>
    <row r="38" spans="1:6" ht="17.25" thickBot="1" x14ac:dyDescent="0.35">
      <c r="C38" s="143">
        <f>C26</f>
        <v>105</v>
      </c>
      <c r="D38" s="139">
        <f>C33</f>
        <v>0</v>
      </c>
      <c r="E38" s="141">
        <f>C38-D38</f>
        <v>105</v>
      </c>
    </row>
    <row r="40" spans="1:6" x14ac:dyDescent="0.3">
      <c r="A40" s="115" t="s">
        <v>58</v>
      </c>
    </row>
    <row r="41" spans="1:6" x14ac:dyDescent="0.3">
      <c r="A41" s="160" t="s">
        <v>86</v>
      </c>
      <c r="B41" s="160" t="s">
        <v>87</v>
      </c>
      <c r="C41" s="46" t="s">
        <v>88</v>
      </c>
      <c r="D41" s="160" t="s">
        <v>89</v>
      </c>
      <c r="E41" s="160" t="s">
        <v>22</v>
      </c>
      <c r="F41" s="160" t="s">
        <v>91</v>
      </c>
    </row>
    <row r="42" spans="1:6" x14ac:dyDescent="0.3">
      <c r="A42" s="32">
        <v>42432</v>
      </c>
      <c r="B42" s="161" t="s">
        <v>308</v>
      </c>
      <c r="C42" s="47">
        <v>4</v>
      </c>
      <c r="D42" s="155">
        <v>7780000</v>
      </c>
      <c r="E42" s="85">
        <v>2000000</v>
      </c>
      <c r="F42" s="85">
        <f>D42-E42</f>
        <v>5780000</v>
      </c>
    </row>
    <row r="43" spans="1:6" x14ac:dyDescent="0.3">
      <c r="A43" s="32">
        <v>42440</v>
      </c>
      <c r="B43" s="162" t="s">
        <v>309</v>
      </c>
      <c r="C43" s="47">
        <v>4</v>
      </c>
      <c r="D43" s="155">
        <v>5320000</v>
      </c>
      <c r="E43" s="85">
        <v>1500000</v>
      </c>
      <c r="F43" s="85">
        <f>D43-E43</f>
        <v>3820000</v>
      </c>
    </row>
    <row r="44" spans="1:6" x14ac:dyDescent="0.3">
      <c r="A44" s="32">
        <v>42445</v>
      </c>
      <c r="B44" s="161" t="s">
        <v>310</v>
      </c>
      <c r="C44" s="47">
        <v>1</v>
      </c>
      <c r="D44" s="155">
        <v>8230000</v>
      </c>
      <c r="E44" s="85">
        <v>3000000</v>
      </c>
      <c r="F44" s="85">
        <f t="shared" ref="F44" si="0">D44-E44</f>
        <v>5230000</v>
      </c>
    </row>
    <row r="45" spans="1:6" ht="17.25" thickBot="1" x14ac:dyDescent="0.35">
      <c r="E45" s="159" t="s">
        <v>70</v>
      </c>
      <c r="F45" s="41">
        <f>SUM(F42:F44)/22270</f>
        <v>665.91827570722944</v>
      </c>
    </row>
    <row r="46" spans="1:6" x14ac:dyDescent="0.3">
      <c r="A46" s="144" t="s">
        <v>35</v>
      </c>
      <c r="B46" s="145" t="s">
        <v>178</v>
      </c>
      <c r="C46" s="145" t="s">
        <v>185</v>
      </c>
      <c r="D46" s="97" t="s">
        <v>36</v>
      </c>
      <c r="E46" s="98" t="s">
        <v>191</v>
      </c>
    </row>
    <row r="47" spans="1:6" ht="17.25" thickBot="1" x14ac:dyDescent="0.35">
      <c r="A47" s="146">
        <f>C31</f>
        <v>0</v>
      </c>
      <c r="B47" s="147">
        <v>0</v>
      </c>
      <c r="C47" s="147"/>
      <c r="D47" s="99">
        <f>A47+B47-C47</f>
        <v>0</v>
      </c>
      <c r="E47" s="100">
        <v>0</v>
      </c>
    </row>
    <row r="48" spans="1:6" ht="17.25" thickBot="1" x14ac:dyDescent="0.35">
      <c r="A48" s="91"/>
      <c r="B48" s="91"/>
      <c r="C48" s="96"/>
      <c r="D48" s="91"/>
      <c r="E48" s="91"/>
    </row>
    <row r="49" spans="1:4" x14ac:dyDescent="0.3">
      <c r="A49" s="103" t="s">
        <v>67</v>
      </c>
      <c r="B49" s="104"/>
    </row>
    <row r="50" spans="1:4" x14ac:dyDescent="0.3">
      <c r="A50" s="105" t="s">
        <v>186</v>
      </c>
      <c r="B50" s="106">
        <f>C7</f>
        <v>1440</v>
      </c>
    </row>
    <row r="51" spans="1:4" x14ac:dyDescent="0.3">
      <c r="A51" s="105" t="s">
        <v>187</v>
      </c>
      <c r="B51" s="106">
        <f>C25</f>
        <v>105</v>
      </c>
    </row>
    <row r="52" spans="1:4" x14ac:dyDescent="0.3">
      <c r="A52" s="150" t="s">
        <v>269</v>
      </c>
      <c r="B52" s="151">
        <f>C32</f>
        <v>0</v>
      </c>
    </row>
    <row r="53" spans="1:4" ht="17.25" thickBot="1" x14ac:dyDescent="0.35">
      <c r="A53" s="101" t="s">
        <v>189</v>
      </c>
      <c r="B53" s="107">
        <f>B50-B51+B52</f>
        <v>1335</v>
      </c>
    </row>
    <row r="54" spans="1:4" ht="17.25" thickTop="1" x14ac:dyDescent="0.3">
      <c r="A54" s="108" t="s">
        <v>188</v>
      </c>
      <c r="B54" s="109">
        <f>F45</f>
        <v>665.91827570722944</v>
      </c>
      <c r="D54" s="152"/>
    </row>
    <row r="55" spans="1:4" ht="17.25" thickBot="1" x14ac:dyDescent="0.35">
      <c r="A55" s="102" t="s">
        <v>190</v>
      </c>
      <c r="B55" s="110">
        <f>SUM(B53:B54)</f>
        <v>2000.9182757072294</v>
      </c>
      <c r="D55" s="152"/>
    </row>
  </sheetData>
  <mergeCells count="1">
    <mergeCell ref="A11:A15"/>
  </mergeCells>
  <phoneticPr fontId="3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13" workbookViewId="0">
      <selection activeCell="A48" sqref="A48"/>
    </sheetView>
  </sheetViews>
  <sheetFormatPr defaultRowHeight="16.5" x14ac:dyDescent="0.3"/>
  <cols>
    <col min="1" max="1" width="31.25" style="115" bestFit="1" customWidth="1"/>
    <col min="2" max="2" width="23.5" style="115" customWidth="1"/>
    <col min="3" max="3" width="13.75" style="117" bestFit="1" customWidth="1"/>
    <col min="4" max="4" width="24.875" style="115" bestFit="1" customWidth="1"/>
    <col min="5" max="5" width="22.875" style="115" customWidth="1"/>
    <col min="6" max="6" width="15" style="115" bestFit="1" customWidth="1"/>
    <col min="7" max="16384" width="9" style="115"/>
  </cols>
  <sheetData>
    <row r="1" spans="1:5" ht="28.5" customHeight="1" x14ac:dyDescent="0.3">
      <c r="A1" s="116" t="s">
        <v>311</v>
      </c>
    </row>
    <row r="3" spans="1:5" x14ac:dyDescent="0.3">
      <c r="A3" s="118" t="s">
        <v>312</v>
      </c>
    </row>
    <row r="4" spans="1:5" ht="18" customHeight="1" x14ac:dyDescent="0.3">
      <c r="A4" s="119" t="s">
        <v>313</v>
      </c>
      <c r="B4" s="120" t="s">
        <v>314</v>
      </c>
      <c r="C4" s="137">
        <v>380</v>
      </c>
      <c r="D4" s="122"/>
      <c r="E4" s="122"/>
    </row>
    <row r="5" spans="1:5" ht="18" customHeight="1" x14ac:dyDescent="0.3">
      <c r="A5" s="120" t="s">
        <v>315</v>
      </c>
      <c r="B5" s="120" t="s">
        <v>314</v>
      </c>
      <c r="C5" s="137"/>
      <c r="D5" s="122"/>
      <c r="E5" s="122"/>
    </row>
    <row r="6" spans="1:5" ht="18" customHeight="1" x14ac:dyDescent="0.3">
      <c r="A6" s="120" t="s">
        <v>316</v>
      </c>
      <c r="B6" s="120" t="s">
        <v>318</v>
      </c>
      <c r="C6" s="137">
        <v>180</v>
      </c>
      <c r="D6" s="122"/>
      <c r="E6" s="122"/>
    </row>
    <row r="7" spans="1:5" x14ac:dyDescent="0.3">
      <c r="B7" s="123" t="s">
        <v>319</v>
      </c>
      <c r="C7" s="124">
        <v>560</v>
      </c>
      <c r="D7" s="122"/>
      <c r="E7" s="122"/>
    </row>
    <row r="8" spans="1:5" x14ac:dyDescent="0.3">
      <c r="B8" s="123"/>
      <c r="C8" s="125"/>
      <c r="D8" s="122"/>
      <c r="E8" s="122"/>
    </row>
    <row r="9" spans="1:5" x14ac:dyDescent="0.3">
      <c r="B9" s="122"/>
      <c r="C9" s="126"/>
      <c r="D9" s="122"/>
      <c r="E9" s="122"/>
    </row>
    <row r="10" spans="1:5" x14ac:dyDescent="0.3">
      <c r="A10" s="118" t="s">
        <v>320</v>
      </c>
      <c r="B10" s="122"/>
      <c r="C10" s="126"/>
      <c r="D10" s="122"/>
      <c r="E10" s="122"/>
    </row>
    <row r="11" spans="1:5" ht="18" customHeight="1" x14ac:dyDescent="0.3">
      <c r="A11" s="220" t="s">
        <v>321</v>
      </c>
      <c r="B11" s="120" t="s">
        <v>322</v>
      </c>
      <c r="C11" s="127">
        <v>350</v>
      </c>
      <c r="D11" s="122"/>
      <c r="E11" s="122"/>
    </row>
    <row r="12" spans="1:5" ht="18" customHeight="1" x14ac:dyDescent="0.3">
      <c r="A12" s="221"/>
      <c r="B12" s="120" t="s">
        <v>323</v>
      </c>
      <c r="C12" s="127">
        <v>50</v>
      </c>
    </row>
    <row r="13" spans="1:5" ht="18" customHeight="1" x14ac:dyDescent="0.3">
      <c r="A13" s="221"/>
      <c r="B13" s="120" t="s">
        <v>324</v>
      </c>
      <c r="C13" s="127">
        <v>100</v>
      </c>
    </row>
    <row r="14" spans="1:5" ht="18" customHeight="1" x14ac:dyDescent="0.3">
      <c r="A14" s="221"/>
      <c r="B14" s="120" t="s">
        <v>325</v>
      </c>
      <c r="C14" s="127">
        <v>300</v>
      </c>
    </row>
    <row r="15" spans="1:5" ht="18" customHeight="1" x14ac:dyDescent="0.3">
      <c r="A15" s="222"/>
      <c r="B15" s="120" t="s">
        <v>326</v>
      </c>
      <c r="C15" s="127">
        <v>50</v>
      </c>
    </row>
    <row r="16" spans="1:5" ht="18" customHeight="1" x14ac:dyDescent="0.3">
      <c r="A16" s="120" t="s">
        <v>327</v>
      </c>
      <c r="B16" s="120" t="s">
        <v>328</v>
      </c>
      <c r="C16" s="127">
        <v>250</v>
      </c>
    </row>
    <row r="17" spans="1:4" x14ac:dyDescent="0.3">
      <c r="B17" s="128" t="s">
        <v>330</v>
      </c>
      <c r="C17" s="129">
        <v>1100</v>
      </c>
    </row>
    <row r="20" spans="1:4" x14ac:dyDescent="0.3">
      <c r="A20" s="118" t="s">
        <v>331</v>
      </c>
      <c r="B20" s="130" t="s">
        <v>332</v>
      </c>
      <c r="C20" s="131">
        <f>C7-C17</f>
        <v>-540</v>
      </c>
    </row>
    <row r="24" spans="1:4" x14ac:dyDescent="0.3">
      <c r="A24" s="118" t="s">
        <v>333</v>
      </c>
    </row>
    <row r="25" spans="1:4" ht="20.100000000000001" customHeight="1" x14ac:dyDescent="0.3">
      <c r="A25" s="119" t="s">
        <v>334</v>
      </c>
      <c r="B25" s="132" t="s">
        <v>335</v>
      </c>
      <c r="C25" s="133">
        <f>(C7-C17)/2</f>
        <v>-270</v>
      </c>
    </row>
    <row r="26" spans="1:4" ht="20.100000000000001" customHeight="1" x14ac:dyDescent="0.3">
      <c r="A26" s="120" t="s">
        <v>337</v>
      </c>
      <c r="B26" s="132" t="s">
        <v>338</v>
      </c>
      <c r="C26" s="133">
        <f>(C7-C17)/2</f>
        <v>-270</v>
      </c>
      <c r="D26" s="115" t="s">
        <v>340</v>
      </c>
    </row>
    <row r="28" spans="1:4" x14ac:dyDescent="0.3">
      <c r="A28" s="115" t="s">
        <v>341</v>
      </c>
    </row>
    <row r="29" spans="1:4" x14ac:dyDescent="0.3">
      <c r="A29" s="130" t="s">
        <v>342</v>
      </c>
      <c r="B29" s="130"/>
    </row>
    <row r="30" spans="1:4" ht="18" customHeight="1" x14ac:dyDescent="0.3">
      <c r="A30" s="119" t="s">
        <v>343</v>
      </c>
      <c r="B30" s="121" t="s">
        <v>344</v>
      </c>
      <c r="C30" s="134"/>
    </row>
    <row r="31" spans="1:4" ht="18" customHeight="1" x14ac:dyDescent="0.3">
      <c r="A31" s="119" t="s">
        <v>345</v>
      </c>
      <c r="B31" s="121"/>
      <c r="C31" s="134"/>
    </row>
    <row r="32" spans="1:4" ht="18" customHeight="1" x14ac:dyDescent="0.3">
      <c r="A32" s="119" t="s">
        <v>346</v>
      </c>
      <c r="B32" s="121"/>
      <c r="C32" s="134"/>
    </row>
    <row r="33" spans="1:6" x14ac:dyDescent="0.3">
      <c r="A33" s="130"/>
      <c r="B33" s="135"/>
      <c r="C33" s="136">
        <f>SUM(C30:C32)</f>
        <v>0</v>
      </c>
      <c r="D33" s="115" t="s">
        <v>347</v>
      </c>
    </row>
    <row r="36" spans="1:6" ht="17.25" thickBot="1" x14ac:dyDescent="0.35"/>
    <row r="37" spans="1:6" x14ac:dyDescent="0.3">
      <c r="C37" s="142" t="s">
        <v>348</v>
      </c>
      <c r="D37" s="138" t="s">
        <v>349</v>
      </c>
      <c r="E37" s="140" t="s">
        <v>350</v>
      </c>
    </row>
    <row r="38" spans="1:6" ht="17.25" thickBot="1" x14ac:dyDescent="0.35">
      <c r="C38" s="143">
        <f>C26</f>
        <v>-270</v>
      </c>
      <c r="D38" s="139">
        <f>C33</f>
        <v>0</v>
      </c>
      <c r="E38" s="141">
        <f>C38-D38</f>
        <v>-270</v>
      </c>
    </row>
    <row r="40" spans="1:6" x14ac:dyDescent="0.3">
      <c r="A40" s="167" t="s">
        <v>86</v>
      </c>
      <c r="B40" s="167" t="s">
        <v>87</v>
      </c>
      <c r="C40" s="46" t="s">
        <v>88</v>
      </c>
      <c r="D40" s="167" t="s">
        <v>89</v>
      </c>
      <c r="E40" s="167" t="s">
        <v>22</v>
      </c>
      <c r="F40" s="167" t="s">
        <v>91</v>
      </c>
    </row>
    <row r="41" spans="1:6" x14ac:dyDescent="0.3">
      <c r="A41" s="32">
        <v>42466</v>
      </c>
      <c r="B41" s="168" t="s">
        <v>402</v>
      </c>
      <c r="C41" s="47">
        <v>4</v>
      </c>
      <c r="D41" s="155">
        <v>2200000</v>
      </c>
      <c r="E41" s="85">
        <v>400000</v>
      </c>
      <c r="F41" s="85">
        <f>D41-E41</f>
        <v>1800000</v>
      </c>
    </row>
    <row r="42" spans="1:6" x14ac:dyDescent="0.3">
      <c r="A42" s="32">
        <v>42467</v>
      </c>
      <c r="B42" s="169" t="s">
        <v>403</v>
      </c>
      <c r="C42" s="47">
        <v>3</v>
      </c>
      <c r="D42" s="155">
        <v>4250000</v>
      </c>
      <c r="E42" s="85">
        <v>500000</v>
      </c>
      <c r="F42" s="85">
        <f>D42-E42</f>
        <v>3750000</v>
      </c>
    </row>
    <row r="43" spans="1:6" x14ac:dyDescent="0.3">
      <c r="A43" s="32">
        <v>42468</v>
      </c>
      <c r="B43" s="169" t="s">
        <v>404</v>
      </c>
      <c r="C43" s="47">
        <v>4</v>
      </c>
      <c r="D43" s="155">
        <v>7200000</v>
      </c>
      <c r="E43" s="85">
        <v>600000</v>
      </c>
      <c r="F43" s="85">
        <f t="shared" ref="F43:F44" si="0">D43-E43</f>
        <v>6600000</v>
      </c>
    </row>
    <row r="44" spans="1:6" x14ac:dyDescent="0.3">
      <c r="A44" s="32">
        <v>42482</v>
      </c>
      <c r="B44" s="169" t="s">
        <v>405</v>
      </c>
      <c r="C44" s="158">
        <v>4</v>
      </c>
      <c r="D44" s="155">
        <v>7900000</v>
      </c>
      <c r="E44" s="85">
        <v>700000</v>
      </c>
      <c r="F44" s="85">
        <f t="shared" si="0"/>
        <v>7200000</v>
      </c>
    </row>
    <row r="45" spans="1:6" x14ac:dyDescent="0.3">
      <c r="E45" s="166" t="s">
        <v>70</v>
      </c>
      <c r="F45" s="41">
        <f>SUM(F41:F44)/22270</f>
        <v>868.88190390660077</v>
      </c>
    </row>
    <row r="46" spans="1:6" ht="17.25" thickBot="1" x14ac:dyDescent="0.35">
      <c r="A46" s="91"/>
      <c r="B46" s="91"/>
      <c r="C46" s="96"/>
      <c r="D46" s="91"/>
      <c r="E46" s="91"/>
    </row>
    <row r="47" spans="1:6" x14ac:dyDescent="0.3">
      <c r="A47" s="103" t="s">
        <v>407</v>
      </c>
      <c r="B47" s="104"/>
    </row>
    <row r="48" spans="1:6" x14ac:dyDescent="0.3">
      <c r="A48" s="105" t="s">
        <v>186</v>
      </c>
      <c r="B48" s="106">
        <v>560</v>
      </c>
    </row>
    <row r="49" spans="1:4" x14ac:dyDescent="0.3">
      <c r="A49" s="105" t="s">
        <v>187</v>
      </c>
      <c r="B49" s="106">
        <f>C24</f>
        <v>0</v>
      </c>
    </row>
    <row r="50" spans="1:4" x14ac:dyDescent="0.3">
      <c r="A50" s="150" t="s">
        <v>269</v>
      </c>
      <c r="B50" s="151">
        <f>C31</f>
        <v>0</v>
      </c>
    </row>
    <row r="51" spans="1:4" ht="17.25" thickBot="1" x14ac:dyDescent="0.35">
      <c r="A51" s="101" t="s">
        <v>189</v>
      </c>
      <c r="B51" s="107">
        <f>B48-B49+B50</f>
        <v>560</v>
      </c>
    </row>
    <row r="52" spans="1:4" ht="17.25" thickTop="1" x14ac:dyDescent="0.3">
      <c r="A52" s="108" t="s">
        <v>188</v>
      </c>
      <c r="B52" s="109">
        <f>F45</f>
        <v>868.88190390660077</v>
      </c>
      <c r="D52" s="152"/>
    </row>
    <row r="53" spans="1:4" ht="17.25" thickBot="1" x14ac:dyDescent="0.35">
      <c r="A53" s="102" t="s">
        <v>190</v>
      </c>
      <c r="B53" s="110">
        <f>SUM(B51:B52)</f>
        <v>1428.8819039066007</v>
      </c>
      <c r="D53" s="152"/>
    </row>
  </sheetData>
  <mergeCells count="1">
    <mergeCell ref="A11:A15"/>
  </mergeCells>
  <phoneticPr fontId="3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workbookViewId="0">
      <selection activeCell="C21" sqref="C21"/>
    </sheetView>
  </sheetViews>
  <sheetFormatPr defaultRowHeight="16.5" x14ac:dyDescent="0.3"/>
  <cols>
    <col min="1" max="1" width="27.375" style="115" customWidth="1"/>
    <col min="2" max="2" width="23.5" style="115" customWidth="1"/>
    <col min="3" max="3" width="13.75" style="117" bestFit="1" customWidth="1"/>
    <col min="4" max="4" width="24.875" style="115" bestFit="1" customWidth="1"/>
    <col min="5" max="5" width="29.625" style="115" bestFit="1" customWidth="1"/>
    <col min="6" max="6" width="15" style="115" bestFit="1" customWidth="1"/>
    <col min="7" max="16384" width="9" style="115"/>
  </cols>
  <sheetData>
    <row r="1" spans="1:5" ht="28.5" customHeight="1" x14ac:dyDescent="0.3">
      <c r="A1" s="116" t="s">
        <v>351</v>
      </c>
    </row>
    <row r="3" spans="1:5" x14ac:dyDescent="0.3">
      <c r="A3" s="118" t="s">
        <v>352</v>
      </c>
    </row>
    <row r="4" spans="1:5" ht="18" customHeight="1" x14ac:dyDescent="0.3">
      <c r="A4" s="119" t="s">
        <v>32</v>
      </c>
      <c r="B4" s="120" t="s">
        <v>107</v>
      </c>
      <c r="C4" s="137">
        <v>515</v>
      </c>
      <c r="D4" s="122"/>
      <c r="E4" s="122"/>
    </row>
    <row r="5" spans="1:5" ht="18" customHeight="1" x14ac:dyDescent="0.3">
      <c r="A5" s="120" t="s">
        <v>31</v>
      </c>
      <c r="B5" s="120" t="s">
        <v>107</v>
      </c>
      <c r="C5" s="137"/>
      <c r="D5" s="122"/>
      <c r="E5" s="122"/>
    </row>
    <row r="6" spans="1:5" ht="18" customHeight="1" x14ac:dyDescent="0.3">
      <c r="A6" s="120" t="s">
        <v>29</v>
      </c>
      <c r="B6" s="120" t="s">
        <v>317</v>
      </c>
      <c r="C6" s="137"/>
      <c r="D6" s="122"/>
      <c r="E6" s="122"/>
    </row>
    <row r="7" spans="1:5" x14ac:dyDescent="0.3">
      <c r="B7" s="123" t="s">
        <v>27</v>
      </c>
      <c r="C7" s="124">
        <v>515</v>
      </c>
      <c r="D7" s="122"/>
      <c r="E7" s="122"/>
    </row>
    <row r="8" spans="1:5" x14ac:dyDescent="0.3">
      <c r="B8" s="123"/>
      <c r="C8" s="125"/>
      <c r="D8" s="122"/>
      <c r="E8" s="122"/>
    </row>
    <row r="9" spans="1:5" x14ac:dyDescent="0.3">
      <c r="B9" s="122"/>
      <c r="C9" s="126"/>
      <c r="D9" s="122"/>
      <c r="E9" s="122"/>
    </row>
    <row r="10" spans="1:5" x14ac:dyDescent="0.3">
      <c r="A10" s="118" t="s">
        <v>26</v>
      </c>
      <c r="B10" s="122"/>
      <c r="C10" s="126"/>
      <c r="D10" s="122"/>
      <c r="E10" s="122"/>
    </row>
    <row r="11" spans="1:5" ht="18" customHeight="1" x14ac:dyDescent="0.3">
      <c r="A11" s="220" t="s">
        <v>116</v>
      </c>
      <c r="B11" s="120" t="s">
        <v>353</v>
      </c>
      <c r="C11" s="127">
        <v>350</v>
      </c>
      <c r="D11" s="122"/>
      <c r="E11" s="122"/>
    </row>
    <row r="12" spans="1:5" ht="18" customHeight="1" x14ac:dyDescent="0.3">
      <c r="A12" s="221"/>
      <c r="B12" s="120" t="s">
        <v>23</v>
      </c>
      <c r="C12" s="127">
        <v>50</v>
      </c>
    </row>
    <row r="13" spans="1:5" ht="18" customHeight="1" x14ac:dyDescent="0.3">
      <c r="A13" s="221"/>
      <c r="B13" s="120" t="s">
        <v>90</v>
      </c>
      <c r="C13" s="127">
        <v>100</v>
      </c>
    </row>
    <row r="14" spans="1:5" ht="18" customHeight="1" x14ac:dyDescent="0.3">
      <c r="A14" s="221"/>
      <c r="B14" s="120" t="s">
        <v>21</v>
      </c>
      <c r="C14" s="127">
        <v>300</v>
      </c>
    </row>
    <row r="15" spans="1:5" ht="18" customHeight="1" x14ac:dyDescent="0.3">
      <c r="A15" s="222"/>
      <c r="B15" s="120" t="s">
        <v>20</v>
      </c>
      <c r="C15" s="127">
        <v>50</v>
      </c>
    </row>
    <row r="16" spans="1:5" ht="18" customHeight="1" x14ac:dyDescent="0.3">
      <c r="A16" s="120" t="s">
        <v>118</v>
      </c>
      <c r="B16" s="120" t="s">
        <v>18</v>
      </c>
      <c r="C16" s="127">
        <v>250</v>
      </c>
    </row>
    <row r="17" spans="1:4" x14ac:dyDescent="0.3">
      <c r="B17" s="128" t="s">
        <v>329</v>
      </c>
      <c r="C17" s="129">
        <v>1100</v>
      </c>
    </row>
    <row r="20" spans="1:4" x14ac:dyDescent="0.3">
      <c r="A20" s="118" t="s">
        <v>16</v>
      </c>
      <c r="B20" s="130" t="s">
        <v>161</v>
      </c>
      <c r="C20" s="131">
        <f>C7-C17</f>
        <v>-585</v>
      </c>
    </row>
    <row r="24" spans="1:4" x14ac:dyDescent="0.3">
      <c r="A24" s="118" t="s">
        <v>14</v>
      </c>
    </row>
    <row r="25" spans="1:4" ht="20.100000000000001" customHeight="1" x14ac:dyDescent="0.3">
      <c r="A25" s="119" t="s">
        <v>13</v>
      </c>
      <c r="B25" s="132" t="s">
        <v>290</v>
      </c>
      <c r="C25" s="133">
        <f>(C7-C17)/2</f>
        <v>-292.5</v>
      </c>
    </row>
    <row r="26" spans="1:4" ht="20.100000000000001" customHeight="1" x14ac:dyDescent="0.3">
      <c r="A26" s="120" t="s">
        <v>336</v>
      </c>
      <c r="B26" s="132" t="s">
        <v>97</v>
      </c>
      <c r="C26" s="133">
        <f>(C7-C17)/2</f>
        <v>-292.5</v>
      </c>
      <c r="D26" s="115" t="s">
        <v>339</v>
      </c>
    </row>
    <row r="28" spans="1:4" x14ac:dyDescent="0.3">
      <c r="A28" s="115" t="s">
        <v>8</v>
      </c>
    </row>
    <row r="29" spans="1:4" x14ac:dyDescent="0.3">
      <c r="A29" s="130" t="s">
        <v>76</v>
      </c>
      <c r="B29" s="130"/>
    </row>
    <row r="30" spans="1:4" ht="18" customHeight="1" x14ac:dyDescent="0.3">
      <c r="A30" s="119" t="s">
        <v>77</v>
      </c>
      <c r="B30" s="121" t="s">
        <v>125</v>
      </c>
      <c r="C30" s="134"/>
    </row>
    <row r="31" spans="1:4" ht="18" customHeight="1" x14ac:dyDescent="0.3">
      <c r="A31" s="119" t="s">
        <v>4</v>
      </c>
      <c r="B31" s="121"/>
      <c r="C31" s="134"/>
    </row>
    <row r="32" spans="1:4" ht="18" customHeight="1" x14ac:dyDescent="0.3">
      <c r="A32" s="119" t="s">
        <v>127</v>
      </c>
      <c r="B32" s="121"/>
      <c r="C32" s="134"/>
    </row>
    <row r="33" spans="1:6" x14ac:dyDescent="0.3">
      <c r="A33" s="130"/>
      <c r="B33" s="135"/>
      <c r="C33" s="136">
        <f>SUM(C30:C32)</f>
        <v>0</v>
      </c>
      <c r="D33" s="115" t="s">
        <v>354</v>
      </c>
    </row>
    <row r="36" spans="1:6" ht="17.25" thickBot="1" x14ac:dyDescent="0.35"/>
    <row r="37" spans="1:6" x14ac:dyDescent="0.3">
      <c r="B37" s="142" t="s">
        <v>355</v>
      </c>
      <c r="C37" s="142" t="s">
        <v>356</v>
      </c>
      <c r="D37" s="138" t="s">
        <v>357</v>
      </c>
      <c r="E37" s="140" t="s">
        <v>358</v>
      </c>
    </row>
    <row r="38" spans="1:6" ht="17.25" thickBot="1" x14ac:dyDescent="0.35">
      <c r="B38" s="143">
        <v>270</v>
      </c>
      <c r="C38" s="143">
        <f>C26</f>
        <v>-292.5</v>
      </c>
      <c r="D38" s="139">
        <f>C33</f>
        <v>0</v>
      </c>
      <c r="E38" s="141">
        <f>C38-B38</f>
        <v>-562.5</v>
      </c>
    </row>
    <row r="41" spans="1:6" x14ac:dyDescent="0.3">
      <c r="A41" s="167" t="s">
        <v>86</v>
      </c>
      <c r="B41" s="167" t="s">
        <v>87</v>
      </c>
      <c r="C41" s="46" t="s">
        <v>88</v>
      </c>
      <c r="D41" s="167" t="s">
        <v>89</v>
      </c>
      <c r="E41" s="167" t="s">
        <v>22</v>
      </c>
      <c r="F41" s="167" t="s">
        <v>91</v>
      </c>
    </row>
    <row r="42" spans="1:6" x14ac:dyDescent="0.3">
      <c r="A42" s="32">
        <v>42494</v>
      </c>
      <c r="B42" s="168" t="s">
        <v>396</v>
      </c>
      <c r="C42" s="47">
        <v>4</v>
      </c>
      <c r="D42" s="155">
        <v>7850000</v>
      </c>
      <c r="E42" s="85">
        <v>700000</v>
      </c>
      <c r="F42" s="85">
        <f>D42-E42</f>
        <v>7150000</v>
      </c>
    </row>
    <row r="43" spans="1:6" x14ac:dyDescent="0.3">
      <c r="A43" s="32">
        <v>42503</v>
      </c>
      <c r="B43" s="169" t="s">
        <v>397</v>
      </c>
      <c r="C43" s="47">
        <v>4</v>
      </c>
      <c r="D43" s="155">
        <v>7900000</v>
      </c>
      <c r="E43" s="85">
        <v>700000</v>
      </c>
      <c r="F43" s="85">
        <f>D43-E43</f>
        <v>7200000</v>
      </c>
    </row>
    <row r="44" spans="1:6" x14ac:dyDescent="0.3">
      <c r="A44" s="32">
        <v>42516</v>
      </c>
      <c r="B44" s="169" t="s">
        <v>398</v>
      </c>
      <c r="C44" s="47">
        <v>1</v>
      </c>
      <c r="D44" s="155">
        <v>700000</v>
      </c>
      <c r="E44" s="85">
        <v>0</v>
      </c>
      <c r="F44" s="85">
        <f>D44-E44</f>
        <v>700000</v>
      </c>
    </row>
    <row r="45" spans="1:6" x14ac:dyDescent="0.3">
      <c r="A45" s="32">
        <v>42517</v>
      </c>
      <c r="B45" s="169" t="s">
        <v>399</v>
      </c>
      <c r="C45" s="158">
        <v>4</v>
      </c>
      <c r="D45" s="155">
        <v>7850000</v>
      </c>
      <c r="E45" s="85">
        <v>800000</v>
      </c>
      <c r="F45" s="85">
        <f>D45-E45</f>
        <v>7050000</v>
      </c>
    </row>
    <row r="46" spans="1:6" ht="17.25" thickBot="1" x14ac:dyDescent="0.35">
      <c r="E46" s="166" t="s">
        <v>70</v>
      </c>
      <c r="F46" s="41">
        <f>SUM(F42:F45)/22270</f>
        <v>992.36641221374043</v>
      </c>
    </row>
    <row r="47" spans="1:6" x14ac:dyDescent="0.3">
      <c r="A47" s="144" t="s">
        <v>35</v>
      </c>
      <c r="B47" s="145" t="s">
        <v>178</v>
      </c>
      <c r="C47" s="145" t="s">
        <v>185</v>
      </c>
      <c r="D47" s="97" t="s">
        <v>36</v>
      </c>
      <c r="E47" s="98" t="s">
        <v>191</v>
      </c>
    </row>
    <row r="48" spans="1:6" ht="17.25" thickBot="1" x14ac:dyDescent="0.35">
      <c r="A48" s="146">
        <f>C34</f>
        <v>0</v>
      </c>
      <c r="B48" s="147">
        <v>0</v>
      </c>
      <c r="C48" s="147"/>
      <c r="D48" s="99">
        <f>A48+B48-C48</f>
        <v>0</v>
      </c>
      <c r="E48" s="100">
        <v>0</v>
      </c>
    </row>
    <row r="49" spans="1:5" ht="17.25" thickBot="1" x14ac:dyDescent="0.35">
      <c r="A49" s="91"/>
      <c r="B49" s="91"/>
      <c r="C49" s="96"/>
      <c r="D49" s="91"/>
      <c r="E49" s="91"/>
    </row>
    <row r="50" spans="1:5" x14ac:dyDescent="0.3">
      <c r="A50" s="103" t="s">
        <v>108</v>
      </c>
      <c r="B50" s="104"/>
    </row>
    <row r="51" spans="1:5" x14ac:dyDescent="0.3">
      <c r="A51" s="105" t="s">
        <v>186</v>
      </c>
      <c r="B51" s="106">
        <f>C7</f>
        <v>515</v>
      </c>
    </row>
    <row r="52" spans="1:5" x14ac:dyDescent="0.3">
      <c r="A52" s="105" t="s">
        <v>187</v>
      </c>
      <c r="B52" s="106"/>
    </row>
    <row r="53" spans="1:5" x14ac:dyDescent="0.3">
      <c r="A53" s="150" t="s">
        <v>269</v>
      </c>
      <c r="B53" s="151">
        <v>0</v>
      </c>
    </row>
    <row r="54" spans="1:5" ht="17.25" thickBot="1" x14ac:dyDescent="0.35">
      <c r="A54" s="101" t="s">
        <v>189</v>
      </c>
      <c r="B54" s="107">
        <f>B51-B52+B53</f>
        <v>515</v>
      </c>
    </row>
    <row r="55" spans="1:5" ht="17.25" thickTop="1" x14ac:dyDescent="0.3">
      <c r="A55" s="108" t="s">
        <v>188</v>
      </c>
      <c r="B55" s="109">
        <f>F46</f>
        <v>992.36641221374043</v>
      </c>
      <c r="D55" s="152"/>
    </row>
    <row r="56" spans="1:5" ht="17.25" thickBot="1" x14ac:dyDescent="0.35">
      <c r="A56" s="102" t="s">
        <v>190</v>
      </c>
      <c r="B56" s="110">
        <f>SUM(B54:B55)</f>
        <v>1507.3664122137404</v>
      </c>
      <c r="D56" s="152"/>
    </row>
  </sheetData>
  <mergeCells count="1">
    <mergeCell ref="A11:A15"/>
  </mergeCells>
  <phoneticPr fontId="3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4" workbookViewId="0">
      <selection activeCell="C21" sqref="C21"/>
    </sheetView>
  </sheetViews>
  <sheetFormatPr defaultRowHeight="16.5" x14ac:dyDescent="0.3"/>
  <cols>
    <col min="1" max="1" width="31.25" style="115" bestFit="1" customWidth="1"/>
    <col min="2" max="2" width="23.5" style="115" customWidth="1"/>
    <col min="3" max="3" width="13.75" style="117" bestFit="1" customWidth="1"/>
    <col min="4" max="4" width="24.875" style="115" bestFit="1" customWidth="1"/>
    <col min="5" max="5" width="29.625" style="115" bestFit="1" customWidth="1"/>
    <col min="6" max="6" width="15" style="115" bestFit="1" customWidth="1"/>
    <col min="7" max="16384" width="9" style="115"/>
  </cols>
  <sheetData>
    <row r="1" spans="1:5" ht="28.5" customHeight="1" x14ac:dyDescent="0.3">
      <c r="A1" s="116" t="s">
        <v>359</v>
      </c>
    </row>
    <row r="3" spans="1:5" x14ac:dyDescent="0.3">
      <c r="A3" s="118" t="s">
        <v>360</v>
      </c>
    </row>
    <row r="4" spans="1:5" ht="18" customHeight="1" x14ac:dyDescent="0.3">
      <c r="A4" s="119" t="s">
        <v>361</v>
      </c>
      <c r="B4" s="120" t="s">
        <v>362</v>
      </c>
      <c r="C4" s="137">
        <v>625</v>
      </c>
      <c r="D4" s="122"/>
      <c r="E4" s="122"/>
    </row>
    <row r="5" spans="1:5" ht="18" customHeight="1" x14ac:dyDescent="0.3">
      <c r="A5" s="120" t="s">
        <v>363</v>
      </c>
      <c r="B5" s="120" t="s">
        <v>362</v>
      </c>
      <c r="C5" s="137"/>
      <c r="D5" s="122"/>
      <c r="E5" s="122"/>
    </row>
    <row r="6" spans="1:5" ht="18" customHeight="1" x14ac:dyDescent="0.3">
      <c r="A6" s="120" t="s">
        <v>364</v>
      </c>
      <c r="B6" s="120" t="s">
        <v>365</v>
      </c>
      <c r="C6" s="137"/>
      <c r="D6" s="122"/>
      <c r="E6" s="122"/>
    </row>
    <row r="7" spans="1:5" x14ac:dyDescent="0.3">
      <c r="B7" s="123" t="s">
        <v>366</v>
      </c>
      <c r="C7" s="124">
        <v>625</v>
      </c>
      <c r="D7" s="122"/>
      <c r="E7" s="122"/>
    </row>
    <row r="8" spans="1:5" x14ac:dyDescent="0.3">
      <c r="B8" s="123"/>
      <c r="C8" s="125"/>
      <c r="D8" s="122"/>
      <c r="E8" s="122"/>
    </row>
    <row r="9" spans="1:5" x14ac:dyDescent="0.3">
      <c r="B9" s="122"/>
      <c r="C9" s="126"/>
      <c r="D9" s="122"/>
      <c r="E9" s="122"/>
    </row>
    <row r="10" spans="1:5" x14ac:dyDescent="0.3">
      <c r="A10" s="118" t="s">
        <v>367</v>
      </c>
      <c r="B10" s="122"/>
      <c r="C10" s="126"/>
      <c r="D10" s="122"/>
      <c r="E10" s="122"/>
    </row>
    <row r="11" spans="1:5" ht="18" customHeight="1" x14ac:dyDescent="0.3">
      <c r="A11" s="163" t="s">
        <v>368</v>
      </c>
      <c r="B11" s="120" t="s">
        <v>369</v>
      </c>
      <c r="C11" s="127">
        <v>350</v>
      </c>
      <c r="D11" s="122"/>
      <c r="E11" s="122"/>
    </row>
    <row r="12" spans="1:5" ht="18" customHeight="1" x14ac:dyDescent="0.3">
      <c r="A12" s="164"/>
      <c r="B12" s="120" t="s">
        <v>370</v>
      </c>
      <c r="C12" s="127">
        <v>60</v>
      </c>
    </row>
    <row r="13" spans="1:5" ht="18" customHeight="1" x14ac:dyDescent="0.3">
      <c r="A13" s="164"/>
      <c r="B13" s="120" t="s">
        <v>371</v>
      </c>
      <c r="C13" s="127">
        <v>150</v>
      </c>
    </row>
    <row r="14" spans="1:5" ht="18" customHeight="1" x14ac:dyDescent="0.3">
      <c r="A14" s="164"/>
      <c r="B14" s="120" t="s">
        <v>372</v>
      </c>
      <c r="C14" s="127">
        <v>300</v>
      </c>
    </row>
    <row r="15" spans="1:5" ht="18" customHeight="1" x14ac:dyDescent="0.3">
      <c r="A15" s="165"/>
      <c r="B15" s="120" t="s">
        <v>373</v>
      </c>
      <c r="C15" s="127">
        <v>50</v>
      </c>
    </row>
    <row r="16" spans="1:5" ht="18" customHeight="1" x14ac:dyDescent="0.3">
      <c r="A16" s="120" t="s">
        <v>374</v>
      </c>
      <c r="B16" s="120" t="s">
        <v>375</v>
      </c>
      <c r="C16" s="127">
        <v>250</v>
      </c>
    </row>
    <row r="17" spans="1:4" x14ac:dyDescent="0.3">
      <c r="B17" s="128" t="s">
        <v>376</v>
      </c>
      <c r="C17" s="129">
        <v>1160</v>
      </c>
    </row>
    <row r="20" spans="1:4" x14ac:dyDescent="0.3">
      <c r="A20" s="118" t="s">
        <v>377</v>
      </c>
      <c r="B20" s="130" t="s">
        <v>378</v>
      </c>
      <c r="C20" s="131">
        <f>C7-C17</f>
        <v>-535</v>
      </c>
    </row>
    <row r="24" spans="1:4" x14ac:dyDescent="0.3">
      <c r="A24" s="118" t="s">
        <v>379</v>
      </c>
    </row>
    <row r="25" spans="1:4" ht="20.100000000000001" customHeight="1" x14ac:dyDescent="0.3">
      <c r="A25" s="119" t="s">
        <v>380</v>
      </c>
      <c r="B25" s="132" t="s">
        <v>381</v>
      </c>
      <c r="C25" s="133">
        <v>-267</v>
      </c>
    </row>
    <row r="26" spans="1:4" ht="20.100000000000001" customHeight="1" x14ac:dyDescent="0.3">
      <c r="A26" s="120" t="s">
        <v>382</v>
      </c>
      <c r="B26" s="132" t="s">
        <v>383</v>
      </c>
      <c r="C26" s="133">
        <v>-267</v>
      </c>
      <c r="D26" s="115" t="s">
        <v>384</v>
      </c>
    </row>
    <row r="28" spans="1:4" x14ac:dyDescent="0.3">
      <c r="A28" s="115" t="s">
        <v>385</v>
      </c>
    </row>
    <row r="29" spans="1:4" x14ac:dyDescent="0.3">
      <c r="A29" s="130" t="s">
        <v>386</v>
      </c>
      <c r="B29" s="130"/>
    </row>
    <row r="30" spans="1:4" ht="18" customHeight="1" x14ac:dyDescent="0.3">
      <c r="A30" s="119" t="s">
        <v>387</v>
      </c>
      <c r="B30" s="121" t="s">
        <v>388</v>
      </c>
      <c r="C30" s="134"/>
    </row>
    <row r="31" spans="1:4" ht="18" customHeight="1" x14ac:dyDescent="0.3">
      <c r="A31" s="119" t="s">
        <v>389</v>
      </c>
      <c r="B31" s="121"/>
      <c r="C31" s="134"/>
    </row>
    <row r="32" spans="1:4" ht="18" customHeight="1" x14ac:dyDescent="0.3">
      <c r="A32" s="119" t="s">
        <v>390</v>
      </c>
      <c r="B32" s="121"/>
      <c r="C32" s="134"/>
    </row>
    <row r="33" spans="1:6" x14ac:dyDescent="0.3">
      <c r="A33" s="130"/>
      <c r="B33" s="135"/>
      <c r="C33" s="136">
        <f>SUM(C30:C32)</f>
        <v>0</v>
      </c>
      <c r="D33" s="115" t="s">
        <v>391</v>
      </c>
    </row>
    <row r="36" spans="1:6" ht="17.25" thickBot="1" x14ac:dyDescent="0.35"/>
    <row r="37" spans="1:6" x14ac:dyDescent="0.3">
      <c r="B37" s="142" t="s">
        <v>392</v>
      </c>
      <c r="C37" s="142" t="s">
        <v>393</v>
      </c>
      <c r="D37" s="138" t="s">
        <v>394</v>
      </c>
      <c r="E37" s="140" t="s">
        <v>395</v>
      </c>
    </row>
    <row r="38" spans="1:6" ht="17.25" thickBot="1" x14ac:dyDescent="0.35">
      <c r="B38" s="143">
        <v>563</v>
      </c>
      <c r="C38" s="143">
        <f>C26</f>
        <v>-267</v>
      </c>
      <c r="D38" s="139">
        <f>C33</f>
        <v>0</v>
      </c>
      <c r="E38" s="141">
        <f>B38-C38</f>
        <v>830</v>
      </c>
    </row>
    <row r="41" spans="1:6" x14ac:dyDescent="0.3">
      <c r="A41" s="167" t="s">
        <v>86</v>
      </c>
      <c r="B41" s="167" t="s">
        <v>87</v>
      </c>
      <c r="C41" s="46" t="s">
        <v>88</v>
      </c>
      <c r="D41" s="167" t="s">
        <v>89</v>
      </c>
      <c r="E41" s="167" t="s">
        <v>22</v>
      </c>
      <c r="F41" s="167" t="s">
        <v>91</v>
      </c>
    </row>
    <row r="42" spans="1:6" x14ac:dyDescent="0.3">
      <c r="A42" s="32">
        <v>42525</v>
      </c>
      <c r="B42" s="170" t="s">
        <v>400</v>
      </c>
      <c r="C42" s="47">
        <v>4</v>
      </c>
      <c r="D42" s="155">
        <v>7850000</v>
      </c>
      <c r="E42" s="85">
        <v>1600000</v>
      </c>
      <c r="F42" s="85">
        <f>D42-E42</f>
        <v>6250000</v>
      </c>
    </row>
    <row r="43" spans="1:6" x14ac:dyDescent="0.3">
      <c r="A43" s="32">
        <v>42544</v>
      </c>
      <c r="B43" s="170" t="s">
        <v>401</v>
      </c>
      <c r="C43" s="47">
        <v>4</v>
      </c>
      <c r="D43" s="155">
        <v>7900000</v>
      </c>
      <c r="E43" s="85">
        <v>1700000</v>
      </c>
      <c r="F43" s="85">
        <f>D43-E43</f>
        <v>6200000</v>
      </c>
    </row>
    <row r="44" spans="1:6" ht="17.25" thickBot="1" x14ac:dyDescent="0.35">
      <c r="E44" s="166" t="s">
        <v>70</v>
      </c>
      <c r="F44" s="41">
        <f>SUM(F42:F43)/22270</f>
        <v>559.04804669959583</v>
      </c>
    </row>
    <row r="45" spans="1:6" x14ac:dyDescent="0.3">
      <c r="A45" s="144" t="s">
        <v>35</v>
      </c>
      <c r="B45" s="145" t="s">
        <v>178</v>
      </c>
      <c r="C45" s="145" t="s">
        <v>185</v>
      </c>
      <c r="D45" s="97" t="s">
        <v>36</v>
      </c>
      <c r="E45" s="98" t="s">
        <v>191</v>
      </c>
    </row>
    <row r="46" spans="1:6" ht="17.25" thickBot="1" x14ac:dyDescent="0.35">
      <c r="A46" s="146">
        <f>C34</f>
        <v>0</v>
      </c>
      <c r="B46" s="147">
        <v>0</v>
      </c>
      <c r="C46" s="147"/>
      <c r="D46" s="99">
        <f>A46+B46-C46</f>
        <v>0</v>
      </c>
      <c r="E46" s="100">
        <v>0</v>
      </c>
    </row>
    <row r="47" spans="1:6" ht="17.25" thickBot="1" x14ac:dyDescent="0.35">
      <c r="A47" s="91"/>
      <c r="B47" s="91"/>
      <c r="C47" s="96"/>
      <c r="D47" s="91"/>
      <c r="E47" s="91"/>
    </row>
    <row r="48" spans="1:6" x14ac:dyDescent="0.3">
      <c r="A48" s="103" t="s">
        <v>406</v>
      </c>
      <c r="B48" s="104"/>
    </row>
    <row r="49" spans="1:4" x14ac:dyDescent="0.3">
      <c r="A49" s="105" t="s">
        <v>186</v>
      </c>
      <c r="B49" s="106">
        <f>C7</f>
        <v>625</v>
      </c>
    </row>
    <row r="50" spans="1:4" x14ac:dyDescent="0.3">
      <c r="A50" s="105" t="s">
        <v>187</v>
      </c>
      <c r="B50" s="106"/>
    </row>
    <row r="51" spans="1:4" x14ac:dyDescent="0.3">
      <c r="A51" s="150" t="s">
        <v>269</v>
      </c>
      <c r="B51" s="151">
        <v>0</v>
      </c>
    </row>
    <row r="52" spans="1:4" ht="17.25" thickBot="1" x14ac:dyDescent="0.35">
      <c r="A52" s="101" t="s">
        <v>189</v>
      </c>
      <c r="B52" s="107">
        <f>B49-B50+B51</f>
        <v>625</v>
      </c>
    </row>
    <row r="53" spans="1:4" ht="17.25" thickTop="1" x14ac:dyDescent="0.3">
      <c r="A53" s="108" t="s">
        <v>188</v>
      </c>
      <c r="B53" s="109">
        <f>F44</f>
        <v>559.04804669959583</v>
      </c>
      <c r="D53" s="152"/>
    </row>
    <row r="54" spans="1:4" ht="17.25" thickBot="1" x14ac:dyDescent="0.35">
      <c r="A54" s="102" t="s">
        <v>190</v>
      </c>
      <c r="B54" s="110">
        <f>SUM(B52:B53)</f>
        <v>1184.0480466995959</v>
      </c>
      <c r="D54" s="152"/>
    </row>
  </sheetData>
  <phoneticPr fontId="3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7" workbookViewId="0">
      <selection activeCell="C21" sqref="C21"/>
    </sheetView>
  </sheetViews>
  <sheetFormatPr defaultRowHeight="16.5" x14ac:dyDescent="0.3"/>
  <cols>
    <col min="1" max="1" width="31.25" style="115" bestFit="1" customWidth="1"/>
    <col min="2" max="2" width="23.5" style="115" customWidth="1"/>
    <col min="3" max="3" width="13.75" style="117" bestFit="1" customWidth="1"/>
    <col min="4" max="4" width="24.875" style="115" bestFit="1" customWidth="1"/>
    <col min="5" max="5" width="29.625" style="115" bestFit="1" customWidth="1"/>
    <col min="6" max="6" width="15" style="115" bestFit="1" customWidth="1"/>
    <col min="7" max="16384" width="9" style="115"/>
  </cols>
  <sheetData>
    <row r="1" spans="1:5" ht="28.5" customHeight="1" x14ac:dyDescent="0.3">
      <c r="A1" s="116" t="s">
        <v>409</v>
      </c>
    </row>
    <row r="3" spans="1:5" x14ac:dyDescent="0.3">
      <c r="A3" s="118" t="s">
        <v>312</v>
      </c>
    </row>
    <row r="4" spans="1:5" ht="18" customHeight="1" x14ac:dyDescent="0.3">
      <c r="A4" s="119" t="s">
        <v>313</v>
      </c>
      <c r="B4" s="120" t="s">
        <v>410</v>
      </c>
      <c r="C4" s="137">
        <v>1560</v>
      </c>
      <c r="D4" s="122"/>
      <c r="E4" s="122"/>
    </row>
    <row r="5" spans="1:5" ht="18" customHeight="1" x14ac:dyDescent="0.3">
      <c r="A5" s="120" t="s">
        <v>31</v>
      </c>
      <c r="B5" s="120" t="s">
        <v>410</v>
      </c>
      <c r="C5" s="137"/>
      <c r="D5" s="122"/>
      <c r="E5" s="122"/>
    </row>
    <row r="6" spans="1:5" ht="18" customHeight="1" x14ac:dyDescent="0.3">
      <c r="A6" s="120" t="s">
        <v>29</v>
      </c>
      <c r="B6" s="120" t="s">
        <v>28</v>
      </c>
      <c r="C6" s="137"/>
      <c r="D6" s="122"/>
      <c r="E6" s="122"/>
    </row>
    <row r="7" spans="1:5" x14ac:dyDescent="0.3">
      <c r="B7" s="123" t="s">
        <v>27</v>
      </c>
      <c r="C7" s="124">
        <v>1560</v>
      </c>
      <c r="D7" s="122"/>
      <c r="E7" s="122"/>
    </row>
    <row r="8" spans="1:5" x14ac:dyDescent="0.3">
      <c r="B8" s="123"/>
      <c r="C8" s="125"/>
      <c r="D8" s="122"/>
      <c r="E8" s="122"/>
    </row>
    <row r="9" spans="1:5" x14ac:dyDescent="0.3">
      <c r="B9" s="122"/>
      <c r="C9" s="126"/>
      <c r="D9" s="122"/>
      <c r="E9" s="122"/>
    </row>
    <row r="10" spans="1:5" x14ac:dyDescent="0.3">
      <c r="A10" s="118" t="s">
        <v>26</v>
      </c>
      <c r="B10" s="122"/>
      <c r="C10" s="126"/>
      <c r="D10" s="122"/>
      <c r="E10" s="122"/>
    </row>
    <row r="11" spans="1:5" ht="18" customHeight="1" x14ac:dyDescent="0.3">
      <c r="A11" s="171" t="s">
        <v>25</v>
      </c>
      <c r="B11" s="120" t="s">
        <v>241</v>
      </c>
      <c r="C11" s="127">
        <v>350</v>
      </c>
      <c r="D11" s="122"/>
      <c r="E11" s="122"/>
    </row>
    <row r="12" spans="1:5" ht="18" customHeight="1" x14ac:dyDescent="0.3">
      <c r="A12" s="172"/>
      <c r="B12" s="120" t="s">
        <v>23</v>
      </c>
      <c r="C12" s="127">
        <v>90</v>
      </c>
    </row>
    <row r="13" spans="1:5" ht="18" customHeight="1" x14ac:dyDescent="0.3">
      <c r="A13" s="172"/>
      <c r="B13" s="120" t="s">
        <v>22</v>
      </c>
      <c r="C13" s="127">
        <v>200</v>
      </c>
    </row>
    <row r="14" spans="1:5" ht="18" customHeight="1" x14ac:dyDescent="0.3">
      <c r="A14" s="172"/>
      <c r="B14" s="120" t="s">
        <v>117</v>
      </c>
      <c r="C14" s="127">
        <v>300</v>
      </c>
    </row>
    <row r="15" spans="1:5" ht="18" customHeight="1" x14ac:dyDescent="0.3">
      <c r="A15" s="173"/>
      <c r="B15" s="120" t="s">
        <v>20</v>
      </c>
      <c r="C15" s="127">
        <v>50</v>
      </c>
    </row>
    <row r="16" spans="1:5" ht="18" customHeight="1" x14ac:dyDescent="0.3">
      <c r="A16" s="120" t="s">
        <v>19</v>
      </c>
      <c r="B16" s="120" t="s">
        <v>18</v>
      </c>
      <c r="C16" s="127">
        <v>250</v>
      </c>
    </row>
    <row r="17" spans="1:4" x14ac:dyDescent="0.3">
      <c r="B17" s="128" t="s">
        <v>159</v>
      </c>
      <c r="C17" s="129">
        <v>1240</v>
      </c>
    </row>
    <row r="20" spans="1:4" x14ac:dyDescent="0.3">
      <c r="A20" s="118" t="s">
        <v>16</v>
      </c>
      <c r="B20" s="130" t="s">
        <v>15</v>
      </c>
      <c r="C20" s="131">
        <f>C7-C17</f>
        <v>320</v>
      </c>
    </row>
    <row r="24" spans="1:4" x14ac:dyDescent="0.3">
      <c r="A24" s="118" t="s">
        <v>14</v>
      </c>
    </row>
    <row r="25" spans="1:4" ht="20.100000000000001" customHeight="1" x14ac:dyDescent="0.3">
      <c r="A25" s="119" t="s">
        <v>95</v>
      </c>
      <c r="B25" s="132" t="s">
        <v>12</v>
      </c>
      <c r="C25" s="133">
        <f>(C7-C17)/2</f>
        <v>160</v>
      </c>
    </row>
    <row r="26" spans="1:4" ht="20.100000000000001" customHeight="1" x14ac:dyDescent="0.3">
      <c r="A26" s="120" t="s">
        <v>96</v>
      </c>
      <c r="B26" s="132" t="s">
        <v>97</v>
      </c>
      <c r="C26" s="133">
        <f>(C7-C17)/2</f>
        <v>160</v>
      </c>
      <c r="D26" s="115" t="s">
        <v>9</v>
      </c>
    </row>
    <row r="28" spans="1:4" x14ac:dyDescent="0.3">
      <c r="A28" s="115" t="s">
        <v>98</v>
      </c>
    </row>
    <row r="29" spans="1:4" x14ac:dyDescent="0.3">
      <c r="A29" s="130" t="s">
        <v>7</v>
      </c>
      <c r="B29" s="130"/>
    </row>
    <row r="30" spans="1:4" ht="18" customHeight="1" x14ac:dyDescent="0.3">
      <c r="A30" s="119" t="s">
        <v>6</v>
      </c>
      <c r="B30" s="121" t="s">
        <v>5</v>
      </c>
      <c r="C30" s="134"/>
    </row>
    <row r="31" spans="1:4" ht="18" customHeight="1" x14ac:dyDescent="0.3">
      <c r="A31" s="119" t="s">
        <v>102</v>
      </c>
      <c r="B31" s="121"/>
      <c r="C31" s="134"/>
    </row>
    <row r="32" spans="1:4" ht="18" customHeight="1" x14ac:dyDescent="0.3">
      <c r="A32" s="119" t="s">
        <v>2</v>
      </c>
      <c r="B32" s="121"/>
      <c r="C32" s="134"/>
    </row>
    <row r="33" spans="1:6" x14ac:dyDescent="0.3">
      <c r="A33" s="130"/>
      <c r="B33" s="135"/>
      <c r="C33" s="136">
        <f>SUM(C30:C32)</f>
        <v>0</v>
      </c>
      <c r="D33" s="115" t="s">
        <v>264</v>
      </c>
    </row>
    <row r="34" spans="1:6" ht="17.25" thickBot="1" x14ac:dyDescent="0.35"/>
    <row r="35" spans="1:6" x14ac:dyDescent="0.3">
      <c r="B35" s="142" t="s">
        <v>355</v>
      </c>
      <c r="C35" s="142" t="s">
        <v>35</v>
      </c>
      <c r="D35" s="138" t="s">
        <v>39</v>
      </c>
      <c r="E35" s="140" t="s">
        <v>358</v>
      </c>
    </row>
    <row r="36" spans="1:6" ht="17.25" thickBot="1" x14ac:dyDescent="0.35">
      <c r="B36" s="143">
        <v>830</v>
      </c>
      <c r="C36" s="143">
        <f>C26</f>
        <v>160</v>
      </c>
      <c r="D36" s="139">
        <f>C33</f>
        <v>0</v>
      </c>
      <c r="E36" s="141">
        <f>B36-C36</f>
        <v>670</v>
      </c>
    </row>
    <row r="38" spans="1:6" x14ac:dyDescent="0.3">
      <c r="A38" s="175" t="s">
        <v>86</v>
      </c>
      <c r="B38" s="175" t="s">
        <v>87</v>
      </c>
      <c r="C38" s="46" t="s">
        <v>88</v>
      </c>
      <c r="D38" s="175" t="s">
        <v>89</v>
      </c>
      <c r="E38" s="175" t="s">
        <v>22</v>
      </c>
      <c r="F38" s="175" t="s">
        <v>91</v>
      </c>
    </row>
    <row r="39" spans="1:6" x14ac:dyDescent="0.3">
      <c r="A39" s="32">
        <v>42562</v>
      </c>
      <c r="B39" s="178" t="s">
        <v>449</v>
      </c>
      <c r="C39" s="47">
        <v>4</v>
      </c>
      <c r="D39" s="155">
        <v>7800000</v>
      </c>
      <c r="E39" s="85">
        <v>1700000</v>
      </c>
      <c r="F39" s="85">
        <f>D39-E39</f>
        <v>6100000</v>
      </c>
    </row>
    <row r="40" spans="1:6" x14ac:dyDescent="0.3">
      <c r="A40" s="32">
        <v>42574</v>
      </c>
      <c r="B40" s="178" t="s">
        <v>411</v>
      </c>
      <c r="C40" s="47">
        <v>4</v>
      </c>
      <c r="D40" s="155">
        <v>7880000</v>
      </c>
      <c r="E40" s="85">
        <v>1700000</v>
      </c>
      <c r="F40" s="85">
        <f>D40-E40</f>
        <v>6180000</v>
      </c>
    </row>
    <row r="41" spans="1:6" x14ac:dyDescent="0.3">
      <c r="A41" s="32">
        <v>42578</v>
      </c>
      <c r="B41" s="178" t="s">
        <v>412</v>
      </c>
      <c r="C41" s="47">
        <v>4</v>
      </c>
      <c r="D41" s="155">
        <v>4900000</v>
      </c>
      <c r="E41" s="85">
        <v>1000000</v>
      </c>
      <c r="F41" s="85">
        <f>D41-E41</f>
        <v>3900000</v>
      </c>
    </row>
    <row r="42" spans="1:6" x14ac:dyDescent="0.3">
      <c r="E42" s="174" t="s">
        <v>70</v>
      </c>
      <c r="F42" s="41">
        <f>SUM(F39:F41)/22270</f>
        <v>726.53794342164349</v>
      </c>
    </row>
    <row r="43" spans="1:6" ht="17.25" thickBot="1" x14ac:dyDescent="0.35">
      <c r="A43" s="91"/>
      <c r="B43" s="91"/>
      <c r="C43" s="96"/>
      <c r="D43" s="91"/>
      <c r="E43" s="91"/>
    </row>
    <row r="44" spans="1:6" x14ac:dyDescent="0.3">
      <c r="A44" s="103" t="s">
        <v>408</v>
      </c>
      <c r="B44" s="104"/>
    </row>
    <row r="45" spans="1:6" x14ac:dyDescent="0.3">
      <c r="A45" s="105" t="s">
        <v>186</v>
      </c>
      <c r="B45" s="106">
        <f>C7</f>
        <v>1560</v>
      </c>
    </row>
    <row r="46" spans="1:6" x14ac:dyDescent="0.3">
      <c r="A46" s="105" t="s">
        <v>187</v>
      </c>
      <c r="B46" s="106">
        <v>0</v>
      </c>
    </row>
    <row r="47" spans="1:6" x14ac:dyDescent="0.3">
      <c r="A47" s="150" t="s">
        <v>269</v>
      </c>
      <c r="B47" s="151">
        <v>0</v>
      </c>
    </row>
    <row r="48" spans="1:6" ht="17.25" thickBot="1" x14ac:dyDescent="0.35">
      <c r="A48" s="101" t="s">
        <v>189</v>
      </c>
      <c r="B48" s="107">
        <f>B45-B46+B47</f>
        <v>1560</v>
      </c>
    </row>
    <row r="49" spans="1:4" ht="17.25" thickTop="1" x14ac:dyDescent="0.3">
      <c r="A49" s="108" t="s">
        <v>188</v>
      </c>
      <c r="B49" s="109">
        <f>F42</f>
        <v>726.53794342164349</v>
      </c>
      <c r="D49" s="152"/>
    </row>
    <row r="50" spans="1:4" ht="17.25" thickBot="1" x14ac:dyDescent="0.35">
      <c r="A50" s="102" t="s">
        <v>190</v>
      </c>
      <c r="B50" s="110">
        <f>SUM(B48:B49)</f>
        <v>2286.5379434216434</v>
      </c>
      <c r="D50" s="152"/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31" workbookViewId="0">
      <selection activeCell="A47" sqref="A47:XFD49"/>
    </sheetView>
  </sheetViews>
  <sheetFormatPr defaultRowHeight="16.5" x14ac:dyDescent="0.3"/>
  <cols>
    <col min="1" max="1" width="15.625" customWidth="1"/>
    <col min="2" max="2" width="23.5" customWidth="1"/>
    <col min="3" max="3" width="11.75" style="2" customWidth="1"/>
    <col min="4" max="4" width="11" bestFit="1" customWidth="1"/>
    <col min="5" max="5" width="23.375" customWidth="1"/>
    <col min="6" max="6" width="11" bestFit="1" customWidth="1"/>
  </cols>
  <sheetData>
    <row r="1" spans="1:5" ht="28.5" customHeight="1" x14ac:dyDescent="0.3">
      <c r="A1" s="1" t="s">
        <v>40</v>
      </c>
    </row>
    <row r="3" spans="1:5" x14ac:dyDescent="0.3">
      <c r="A3" s="3" t="s">
        <v>33</v>
      </c>
    </row>
    <row r="4" spans="1:5" ht="18" customHeight="1" x14ac:dyDescent="0.3">
      <c r="A4" s="4" t="s">
        <v>32</v>
      </c>
      <c r="B4" s="5" t="s">
        <v>41</v>
      </c>
      <c r="C4" s="23">
        <v>795</v>
      </c>
      <c r="D4" s="7"/>
      <c r="E4" s="7"/>
    </row>
    <row r="5" spans="1:5" ht="18" customHeight="1" x14ac:dyDescent="0.3">
      <c r="A5" s="5" t="s">
        <v>31</v>
      </c>
      <c r="B5" s="5" t="s">
        <v>41</v>
      </c>
      <c r="C5" s="23">
        <v>146</v>
      </c>
      <c r="D5" s="7"/>
      <c r="E5" s="7"/>
    </row>
    <row r="6" spans="1:5" ht="18" customHeight="1" x14ac:dyDescent="0.3">
      <c r="A6" s="5" t="s">
        <v>29</v>
      </c>
      <c r="B6" s="5" t="s">
        <v>28</v>
      </c>
      <c r="C6" s="23">
        <v>409</v>
      </c>
      <c r="D6" s="7"/>
      <c r="E6" s="7"/>
    </row>
    <row r="7" spans="1:5" x14ac:dyDescent="0.3">
      <c r="B7" s="8" t="s">
        <v>27</v>
      </c>
      <c r="C7" s="9">
        <f>SUM(C4:C6)</f>
        <v>1350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26</v>
      </c>
      <c r="B10" s="7"/>
      <c r="C10" s="11"/>
      <c r="D10" s="7"/>
      <c r="E10" s="7"/>
    </row>
    <row r="11" spans="1:5" ht="18" customHeight="1" x14ac:dyDescent="0.3">
      <c r="A11" s="220" t="s">
        <v>25</v>
      </c>
      <c r="B11" s="5" t="s">
        <v>24</v>
      </c>
      <c r="C11" s="12">
        <v>350</v>
      </c>
      <c r="D11" s="7"/>
      <c r="E11" s="7"/>
    </row>
    <row r="12" spans="1:5" ht="18" customHeight="1" x14ac:dyDescent="0.3">
      <c r="A12" s="221"/>
      <c r="B12" s="5" t="s">
        <v>23</v>
      </c>
      <c r="C12" s="12">
        <v>98</v>
      </c>
    </row>
    <row r="13" spans="1:5" ht="18" customHeight="1" x14ac:dyDescent="0.3">
      <c r="A13" s="221"/>
      <c r="B13" s="5" t="s">
        <v>22</v>
      </c>
      <c r="C13" s="12">
        <v>140</v>
      </c>
    </row>
    <row r="14" spans="1:5" ht="18" customHeight="1" x14ac:dyDescent="0.3">
      <c r="A14" s="221"/>
      <c r="B14" s="5" t="s">
        <v>21</v>
      </c>
      <c r="C14" s="12">
        <v>300</v>
      </c>
    </row>
    <row r="15" spans="1:5" ht="18" customHeight="1" x14ac:dyDescent="0.3">
      <c r="A15" s="222"/>
      <c r="B15" s="5" t="s">
        <v>20</v>
      </c>
      <c r="C15" s="12">
        <v>50</v>
      </c>
    </row>
    <row r="16" spans="1:5" ht="18" customHeight="1" x14ac:dyDescent="0.3">
      <c r="A16" s="5" t="s">
        <v>19</v>
      </c>
      <c r="B16" s="5" t="s">
        <v>18</v>
      </c>
      <c r="C16" s="12">
        <v>250</v>
      </c>
    </row>
    <row r="17" spans="1:5" x14ac:dyDescent="0.3">
      <c r="B17" s="13" t="s">
        <v>17</v>
      </c>
      <c r="C17" s="14">
        <f>SUM(C11:C16)</f>
        <v>1188</v>
      </c>
    </row>
    <row r="20" spans="1:5" x14ac:dyDescent="0.3">
      <c r="A20" s="3" t="s">
        <v>16</v>
      </c>
      <c r="B20" s="15" t="s">
        <v>15</v>
      </c>
      <c r="C20" s="16">
        <f>C7-C17</f>
        <v>162</v>
      </c>
    </row>
    <row r="24" spans="1:5" x14ac:dyDescent="0.3">
      <c r="A24" s="3" t="s">
        <v>14</v>
      </c>
    </row>
    <row r="25" spans="1:5" ht="20.100000000000001" customHeight="1" x14ac:dyDescent="0.3">
      <c r="A25" s="4" t="s">
        <v>13</v>
      </c>
      <c r="B25" s="17" t="s">
        <v>12</v>
      </c>
      <c r="C25" s="18">
        <f>C20/2</f>
        <v>81</v>
      </c>
    </row>
    <row r="26" spans="1:5" ht="20.100000000000001" customHeight="1" x14ac:dyDescent="0.3">
      <c r="A26" s="5" t="s">
        <v>11</v>
      </c>
      <c r="B26" s="17" t="s">
        <v>10</v>
      </c>
      <c r="C26" s="18">
        <f>C20/2</f>
        <v>81</v>
      </c>
      <c r="D26" t="s">
        <v>9</v>
      </c>
      <c r="E26" s="31"/>
    </row>
    <row r="28" spans="1:5" x14ac:dyDescent="0.3">
      <c r="A28" t="s">
        <v>8</v>
      </c>
    </row>
    <row r="29" spans="1:5" x14ac:dyDescent="0.3">
      <c r="A29" s="15" t="s">
        <v>7</v>
      </c>
      <c r="B29" s="15"/>
    </row>
    <row r="30" spans="1:5" ht="18" customHeight="1" x14ac:dyDescent="0.3">
      <c r="A30" s="4" t="s">
        <v>6</v>
      </c>
      <c r="B30" s="6" t="s">
        <v>43</v>
      </c>
      <c r="C30" s="19">
        <v>50</v>
      </c>
    </row>
    <row r="31" spans="1:5" ht="18" customHeight="1" x14ac:dyDescent="0.3">
      <c r="A31" s="4" t="s">
        <v>4</v>
      </c>
      <c r="B31" s="6" t="s">
        <v>42</v>
      </c>
      <c r="C31" s="19">
        <v>96</v>
      </c>
    </row>
    <row r="32" spans="1:5" ht="18" customHeight="1" x14ac:dyDescent="0.3">
      <c r="A32" s="4" t="s">
        <v>2</v>
      </c>
      <c r="B32" s="6" t="s">
        <v>44</v>
      </c>
      <c r="C32" s="19"/>
    </row>
    <row r="33" spans="1:6" x14ac:dyDescent="0.3">
      <c r="A33" s="15"/>
      <c r="B33" s="20"/>
      <c r="C33" s="21">
        <f>SUM(C30:C32)</f>
        <v>146</v>
      </c>
      <c r="D33" t="s">
        <v>0</v>
      </c>
    </row>
    <row r="35" spans="1:6" x14ac:dyDescent="0.3">
      <c r="B35" s="1"/>
    </row>
    <row r="36" spans="1:6" ht="17.25" thickBot="1" x14ac:dyDescent="0.35"/>
    <row r="37" spans="1:6" ht="23.25" customHeight="1" x14ac:dyDescent="0.3">
      <c r="A37" s="22"/>
      <c r="C37" s="28" t="s">
        <v>35</v>
      </c>
      <c r="D37" s="24" t="s">
        <v>39</v>
      </c>
      <c r="E37" s="26" t="s">
        <v>36</v>
      </c>
    </row>
    <row r="38" spans="1:6" ht="23.25" customHeight="1" thickBot="1" x14ac:dyDescent="0.35">
      <c r="A38" s="22"/>
      <c r="C38" s="29">
        <f>C26</f>
        <v>81</v>
      </c>
      <c r="D38" s="25">
        <f>C33</f>
        <v>146</v>
      </c>
      <c r="E38" s="27">
        <f>C38-D38</f>
        <v>-65</v>
      </c>
    </row>
    <row r="39" spans="1:6" ht="23.25" customHeight="1" x14ac:dyDescent="0.3">
      <c r="A39" s="22"/>
    </row>
    <row r="40" spans="1:6" x14ac:dyDescent="0.3">
      <c r="A40" t="s">
        <v>58</v>
      </c>
    </row>
    <row r="41" spans="1:6" x14ac:dyDescent="0.3">
      <c r="A41" s="33" t="s">
        <v>86</v>
      </c>
      <c r="B41" s="33" t="s">
        <v>87</v>
      </c>
      <c r="C41" s="46" t="s">
        <v>88</v>
      </c>
      <c r="D41" s="33" t="s">
        <v>89</v>
      </c>
      <c r="E41" s="33" t="s">
        <v>90</v>
      </c>
      <c r="F41" s="33" t="s">
        <v>91</v>
      </c>
    </row>
    <row r="42" spans="1:6" x14ac:dyDescent="0.3">
      <c r="A42" s="32">
        <v>42053</v>
      </c>
      <c r="B42" s="33" t="s">
        <v>59</v>
      </c>
      <c r="C42" s="33" t="s">
        <v>48</v>
      </c>
      <c r="D42" s="34">
        <v>7800000</v>
      </c>
      <c r="E42" s="232">
        <v>990000</v>
      </c>
      <c r="F42" s="233">
        <f>SUM(D42:D43)-E42</f>
        <v>14610000</v>
      </c>
    </row>
    <row r="43" spans="1:6" x14ac:dyDescent="0.3">
      <c r="A43" s="32">
        <v>42056</v>
      </c>
      <c r="B43" s="33" t="s">
        <v>60</v>
      </c>
      <c r="C43" s="33" t="s">
        <v>48</v>
      </c>
      <c r="D43" s="34">
        <v>7800000</v>
      </c>
      <c r="E43" s="232"/>
      <c r="F43" s="233"/>
    </row>
    <row r="44" spans="1:6" ht="26.25" customHeight="1" x14ac:dyDescent="0.3">
      <c r="C44" s="231" t="s">
        <v>93</v>
      </c>
      <c r="D44" s="231"/>
      <c r="F44" s="48"/>
    </row>
    <row r="45" spans="1:6" x14ac:dyDescent="0.3">
      <c r="F45" s="48"/>
    </row>
    <row r="46" spans="1:6" x14ac:dyDescent="0.3">
      <c r="A46" t="s">
        <v>57</v>
      </c>
      <c r="F46" s="48"/>
    </row>
    <row r="47" spans="1:6" x14ac:dyDescent="0.3">
      <c r="A47" t="s">
        <v>72</v>
      </c>
      <c r="B47" s="2">
        <f>C7-C26</f>
        <v>1269</v>
      </c>
    </row>
    <row r="48" spans="1:6" x14ac:dyDescent="0.3">
      <c r="A48" t="s">
        <v>136</v>
      </c>
      <c r="B48" s="2">
        <f>680</f>
        <v>680</v>
      </c>
    </row>
    <row r="49" spans="1:2" x14ac:dyDescent="0.3">
      <c r="A49" s="37" t="s">
        <v>137</v>
      </c>
      <c r="B49" s="2">
        <f>B47+B48</f>
        <v>1949</v>
      </c>
    </row>
  </sheetData>
  <mergeCells count="4">
    <mergeCell ref="A11:A15"/>
    <mergeCell ref="C44:D44"/>
    <mergeCell ref="E42:E43"/>
    <mergeCell ref="F42:F43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B22" workbookViewId="0">
      <selection activeCell="A40" sqref="A40:F51"/>
    </sheetView>
  </sheetViews>
  <sheetFormatPr defaultRowHeight="16.5" x14ac:dyDescent="0.3"/>
  <cols>
    <col min="1" max="1" width="31.25" style="115" bestFit="1" customWidth="1"/>
    <col min="2" max="2" width="23.5" style="115" customWidth="1"/>
    <col min="3" max="3" width="11.75" style="117" customWidth="1"/>
    <col min="4" max="4" width="9.25" style="115" bestFit="1" customWidth="1"/>
    <col min="5" max="5" width="29.625" style="115" bestFit="1" customWidth="1"/>
    <col min="6" max="6" width="15" style="115" bestFit="1" customWidth="1"/>
    <col min="7" max="16384" width="9" style="115"/>
  </cols>
  <sheetData>
    <row r="1" spans="1:5" ht="28.5" customHeight="1" x14ac:dyDescent="0.3">
      <c r="A1" s="116" t="s">
        <v>413</v>
      </c>
    </row>
    <row r="3" spans="1:5" x14ac:dyDescent="0.3">
      <c r="A3" s="118" t="s">
        <v>414</v>
      </c>
    </row>
    <row r="4" spans="1:5" ht="18" customHeight="1" x14ac:dyDescent="0.3">
      <c r="A4" s="119" t="s">
        <v>415</v>
      </c>
      <c r="B4" s="120" t="s">
        <v>416</v>
      </c>
      <c r="C4" s="137">
        <v>665</v>
      </c>
      <c r="D4" s="122"/>
      <c r="E4" s="122"/>
    </row>
    <row r="5" spans="1:5" ht="18" customHeight="1" x14ac:dyDescent="0.3">
      <c r="A5" s="120" t="s">
        <v>417</v>
      </c>
      <c r="B5" s="120" t="s">
        <v>416</v>
      </c>
      <c r="C5" s="137"/>
      <c r="D5" s="122"/>
      <c r="E5" s="122"/>
    </row>
    <row r="6" spans="1:5" ht="18" customHeight="1" x14ac:dyDescent="0.3">
      <c r="A6" s="120" t="s">
        <v>418</v>
      </c>
      <c r="B6" s="120" t="s">
        <v>419</v>
      </c>
      <c r="C6" s="137"/>
      <c r="D6" s="122"/>
      <c r="E6" s="122"/>
    </row>
    <row r="7" spans="1:5" x14ac:dyDescent="0.3">
      <c r="B7" s="123" t="s">
        <v>420</v>
      </c>
      <c r="C7" s="124">
        <v>665</v>
      </c>
      <c r="D7" s="122"/>
      <c r="E7" s="122"/>
    </row>
    <row r="8" spans="1:5" x14ac:dyDescent="0.3">
      <c r="B8" s="123"/>
      <c r="C8" s="125"/>
      <c r="D8" s="122"/>
      <c r="E8" s="122"/>
    </row>
    <row r="9" spans="1:5" x14ac:dyDescent="0.3">
      <c r="B9" s="122"/>
      <c r="C9" s="126"/>
      <c r="D9" s="122"/>
      <c r="E9" s="122"/>
    </row>
    <row r="10" spans="1:5" x14ac:dyDescent="0.3">
      <c r="A10" s="118" t="s">
        <v>421</v>
      </c>
      <c r="B10" s="122"/>
      <c r="C10" s="126"/>
      <c r="D10" s="122"/>
      <c r="E10" s="122"/>
    </row>
    <row r="11" spans="1:5" ht="18" customHeight="1" x14ac:dyDescent="0.3">
      <c r="A11" s="220" t="s">
        <v>422</v>
      </c>
      <c r="B11" s="120" t="s">
        <v>423</v>
      </c>
      <c r="C11" s="127">
        <v>350</v>
      </c>
      <c r="D11" s="122"/>
      <c r="E11" s="122"/>
    </row>
    <row r="12" spans="1:5" ht="18" customHeight="1" x14ac:dyDescent="0.3">
      <c r="A12" s="221"/>
      <c r="B12" s="120" t="s">
        <v>424</v>
      </c>
      <c r="C12" s="127">
        <v>80</v>
      </c>
    </row>
    <row r="13" spans="1:5" ht="18" customHeight="1" x14ac:dyDescent="0.3">
      <c r="A13" s="221"/>
      <c r="B13" s="120" t="s">
        <v>425</v>
      </c>
      <c r="C13" s="127">
        <v>150</v>
      </c>
    </row>
    <row r="14" spans="1:5" ht="18" customHeight="1" x14ac:dyDescent="0.3">
      <c r="A14" s="221"/>
      <c r="B14" s="120" t="s">
        <v>426</v>
      </c>
      <c r="C14" s="127">
        <v>300</v>
      </c>
    </row>
    <row r="15" spans="1:5" ht="18" customHeight="1" x14ac:dyDescent="0.3">
      <c r="A15" s="222"/>
      <c r="B15" s="120" t="s">
        <v>427</v>
      </c>
      <c r="C15" s="127">
        <v>50</v>
      </c>
    </row>
    <row r="16" spans="1:5" ht="18" customHeight="1" x14ac:dyDescent="0.3">
      <c r="A16" s="120" t="s">
        <v>428</v>
      </c>
      <c r="B16" s="120" t="s">
        <v>429</v>
      </c>
      <c r="C16" s="127">
        <v>250</v>
      </c>
    </row>
    <row r="17" spans="1:4" x14ac:dyDescent="0.3">
      <c r="B17" s="128" t="s">
        <v>430</v>
      </c>
      <c r="C17" s="129">
        <v>1180</v>
      </c>
    </row>
    <row r="20" spans="1:4" x14ac:dyDescent="0.3">
      <c r="A20" s="118" t="s">
        <v>431</v>
      </c>
      <c r="B20" s="130" t="s">
        <v>432</v>
      </c>
      <c r="C20" s="131">
        <f>C7-C17</f>
        <v>-515</v>
      </c>
    </row>
    <row r="24" spans="1:4" x14ac:dyDescent="0.3">
      <c r="A24" s="118" t="s">
        <v>433</v>
      </c>
    </row>
    <row r="25" spans="1:4" x14ac:dyDescent="0.3">
      <c r="A25" s="119" t="s">
        <v>434</v>
      </c>
      <c r="B25" s="132" t="s">
        <v>435</v>
      </c>
      <c r="C25" s="181">
        <v>-257</v>
      </c>
    </row>
    <row r="26" spans="1:4" x14ac:dyDescent="0.3">
      <c r="A26" s="120" t="s">
        <v>436</v>
      </c>
      <c r="B26" s="132" t="s">
        <v>437</v>
      </c>
      <c r="C26" s="181">
        <v>-257</v>
      </c>
      <c r="D26" s="115" t="s">
        <v>438</v>
      </c>
    </row>
    <row r="28" spans="1:4" x14ac:dyDescent="0.3">
      <c r="A28" s="115" t="s">
        <v>439</v>
      </c>
    </row>
    <row r="29" spans="1:4" x14ac:dyDescent="0.3">
      <c r="A29" s="130" t="s">
        <v>440</v>
      </c>
      <c r="B29" s="130"/>
    </row>
    <row r="30" spans="1:4" x14ac:dyDescent="0.3">
      <c r="A30" s="119" t="s">
        <v>441</v>
      </c>
      <c r="B30" s="121" t="s">
        <v>442</v>
      </c>
      <c r="C30" s="134"/>
    </row>
    <row r="31" spans="1:4" x14ac:dyDescent="0.3">
      <c r="A31" s="119" t="s">
        <v>443</v>
      </c>
      <c r="B31" s="121"/>
      <c r="C31" s="134"/>
    </row>
    <row r="32" spans="1:4" x14ac:dyDescent="0.3">
      <c r="A32" s="119" t="s">
        <v>444</v>
      </c>
      <c r="B32" s="121"/>
      <c r="C32" s="134"/>
    </row>
    <row r="33" spans="1:6" x14ac:dyDescent="0.3">
      <c r="A33" s="130"/>
      <c r="B33" s="135"/>
      <c r="C33" s="136">
        <f>SUM(C30:C32)</f>
        <v>0</v>
      </c>
    </row>
    <row r="36" spans="1:6" ht="17.25" thickBot="1" x14ac:dyDescent="0.35"/>
    <row r="37" spans="1:6" x14ac:dyDescent="0.3">
      <c r="B37" s="142" t="s">
        <v>445</v>
      </c>
      <c r="C37" s="142" t="s">
        <v>446</v>
      </c>
      <c r="D37" s="138" t="s">
        <v>447</v>
      </c>
      <c r="E37" s="140" t="s">
        <v>448</v>
      </c>
    </row>
    <row r="38" spans="1:6" ht="17.25" thickBot="1" x14ac:dyDescent="0.35">
      <c r="B38" s="143">
        <v>644</v>
      </c>
      <c r="C38" s="143">
        <f>C26</f>
        <v>-257</v>
      </c>
      <c r="D38" s="139">
        <f>C33</f>
        <v>0</v>
      </c>
      <c r="E38" s="141">
        <v>939</v>
      </c>
    </row>
    <row r="40" spans="1:6" x14ac:dyDescent="0.3">
      <c r="A40" s="177" t="s">
        <v>86</v>
      </c>
      <c r="B40" s="177" t="s">
        <v>87</v>
      </c>
      <c r="C40" s="46" t="s">
        <v>88</v>
      </c>
      <c r="D40" s="177" t="s">
        <v>89</v>
      </c>
      <c r="E40" s="177" t="s">
        <v>22</v>
      </c>
      <c r="F40" s="177" t="s">
        <v>91</v>
      </c>
    </row>
    <row r="41" spans="1:6" x14ac:dyDescent="0.3">
      <c r="A41" s="32">
        <v>42593</v>
      </c>
      <c r="B41" s="178" t="s">
        <v>450</v>
      </c>
      <c r="C41" s="47">
        <v>4</v>
      </c>
      <c r="D41" s="155">
        <v>7800000</v>
      </c>
      <c r="E41" s="85">
        <v>1700000</v>
      </c>
      <c r="F41" s="85">
        <f>D41-E41</f>
        <v>6100000</v>
      </c>
    </row>
    <row r="42" spans="1:6" x14ac:dyDescent="0.3">
      <c r="A42" s="32">
        <v>42599</v>
      </c>
      <c r="B42" s="47" t="s">
        <v>451</v>
      </c>
      <c r="C42" s="47">
        <v>4</v>
      </c>
      <c r="D42" s="155">
        <v>7900000</v>
      </c>
      <c r="E42" s="85">
        <v>1700000</v>
      </c>
      <c r="F42" s="85">
        <f>D42-E42</f>
        <v>6200000</v>
      </c>
    </row>
    <row r="43" spans="1:6" x14ac:dyDescent="0.3">
      <c r="E43" s="176" t="s">
        <v>70</v>
      </c>
      <c r="F43" s="41">
        <f>SUM(F41:F42)/22260</f>
        <v>552.56064690026949</v>
      </c>
    </row>
    <row r="44" spans="1:6" ht="17.25" thickBot="1" x14ac:dyDescent="0.35">
      <c r="A44" s="91"/>
      <c r="B44" s="91"/>
      <c r="C44" s="96"/>
      <c r="D44" s="91"/>
      <c r="E44" s="91"/>
    </row>
    <row r="45" spans="1:6" x14ac:dyDescent="0.3">
      <c r="A45" s="103" t="s">
        <v>141</v>
      </c>
      <c r="B45" s="104"/>
    </row>
    <row r="46" spans="1:6" x14ac:dyDescent="0.3">
      <c r="A46" s="105" t="s">
        <v>186</v>
      </c>
      <c r="B46" s="106">
        <f>C7</f>
        <v>665</v>
      </c>
    </row>
    <row r="47" spans="1:6" x14ac:dyDescent="0.3">
      <c r="A47" s="105" t="s">
        <v>187</v>
      </c>
      <c r="B47" s="106">
        <v>0</v>
      </c>
    </row>
    <row r="48" spans="1:6" x14ac:dyDescent="0.3">
      <c r="A48" s="150" t="s">
        <v>269</v>
      </c>
      <c r="B48" s="151">
        <v>0</v>
      </c>
    </row>
    <row r="49" spans="1:4" ht="17.25" thickBot="1" x14ac:dyDescent="0.35">
      <c r="A49" s="101" t="s">
        <v>189</v>
      </c>
      <c r="B49" s="107">
        <f>B46-B47+B48</f>
        <v>665</v>
      </c>
    </row>
    <row r="50" spans="1:4" ht="17.25" thickTop="1" x14ac:dyDescent="0.3">
      <c r="A50" s="108" t="s">
        <v>188</v>
      </c>
      <c r="B50" s="109">
        <f>F43</f>
        <v>552.56064690026949</v>
      </c>
      <c r="D50" s="152"/>
    </row>
    <row r="51" spans="1:4" ht="17.25" thickBot="1" x14ac:dyDescent="0.35">
      <c r="A51" s="102" t="s">
        <v>190</v>
      </c>
      <c r="B51" s="110">
        <f>SUM(B49:B50)</f>
        <v>1217.5606469002696</v>
      </c>
      <c r="D51" s="152"/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22" workbookViewId="0">
      <selection activeCell="A40" sqref="A40:F51"/>
    </sheetView>
  </sheetViews>
  <sheetFormatPr defaultRowHeight="16.5" x14ac:dyDescent="0.3"/>
  <cols>
    <col min="1" max="1" width="31.25" style="115" bestFit="1" customWidth="1"/>
    <col min="2" max="2" width="23.5" style="115" customWidth="1"/>
    <col min="3" max="3" width="11.75" style="117" customWidth="1"/>
    <col min="4" max="4" width="9.25" style="115" bestFit="1" customWidth="1"/>
    <col min="5" max="5" width="29.625" style="115" bestFit="1" customWidth="1"/>
    <col min="6" max="6" width="15" style="115" bestFit="1" customWidth="1"/>
    <col min="7" max="16384" width="9" style="115"/>
  </cols>
  <sheetData>
    <row r="1" spans="1:5" ht="28.5" customHeight="1" x14ac:dyDescent="0.3">
      <c r="A1" s="116" t="s">
        <v>452</v>
      </c>
    </row>
    <row r="3" spans="1:5" x14ac:dyDescent="0.3">
      <c r="A3" s="118" t="s">
        <v>453</v>
      </c>
    </row>
    <row r="4" spans="1:5" ht="18" customHeight="1" x14ac:dyDescent="0.3">
      <c r="A4" s="119" t="s">
        <v>454</v>
      </c>
      <c r="B4" s="120" t="s">
        <v>455</v>
      </c>
      <c r="C4" s="137">
        <v>615</v>
      </c>
      <c r="D4" s="122"/>
      <c r="E4" s="122"/>
    </row>
    <row r="5" spans="1:5" ht="18" customHeight="1" x14ac:dyDescent="0.3">
      <c r="A5" s="120" t="s">
        <v>456</v>
      </c>
      <c r="B5" s="120" t="s">
        <v>457</v>
      </c>
      <c r="C5" s="137"/>
      <c r="D5" s="122"/>
      <c r="E5" s="122"/>
    </row>
    <row r="6" spans="1:5" ht="18" customHeight="1" x14ac:dyDescent="0.3">
      <c r="A6" s="120" t="s">
        <v>458</v>
      </c>
      <c r="B6" s="120" t="s">
        <v>459</v>
      </c>
      <c r="C6" s="137"/>
      <c r="D6" s="122"/>
      <c r="E6" s="122"/>
    </row>
    <row r="7" spans="1:5" x14ac:dyDescent="0.3">
      <c r="B7" s="123" t="s">
        <v>460</v>
      </c>
      <c r="C7" s="124">
        <v>615</v>
      </c>
      <c r="D7" s="122"/>
      <c r="E7" s="122"/>
    </row>
    <row r="8" spans="1:5" x14ac:dyDescent="0.3">
      <c r="B8" s="123"/>
      <c r="C8" s="125"/>
      <c r="D8" s="122"/>
      <c r="E8" s="122"/>
    </row>
    <row r="9" spans="1:5" x14ac:dyDescent="0.3">
      <c r="B9" s="122"/>
      <c r="C9" s="126"/>
      <c r="D9" s="122"/>
      <c r="E9" s="122"/>
    </row>
    <row r="10" spans="1:5" x14ac:dyDescent="0.3">
      <c r="A10" s="118" t="s">
        <v>461</v>
      </c>
      <c r="B10" s="122"/>
      <c r="C10" s="126"/>
      <c r="D10" s="122"/>
      <c r="E10" s="122"/>
    </row>
    <row r="11" spans="1:5" ht="18" customHeight="1" x14ac:dyDescent="0.3">
      <c r="A11" s="220" t="s">
        <v>462</v>
      </c>
      <c r="B11" s="120" t="s">
        <v>463</v>
      </c>
      <c r="C11" s="127">
        <v>350</v>
      </c>
      <c r="D11" s="122"/>
      <c r="E11" s="122"/>
    </row>
    <row r="12" spans="1:5" ht="18" customHeight="1" x14ac:dyDescent="0.3">
      <c r="A12" s="221"/>
      <c r="B12" s="120" t="s">
        <v>464</v>
      </c>
      <c r="C12" s="127">
        <v>60</v>
      </c>
    </row>
    <row r="13" spans="1:5" ht="18" customHeight="1" x14ac:dyDescent="0.3">
      <c r="A13" s="221"/>
      <c r="B13" s="120" t="s">
        <v>465</v>
      </c>
      <c r="C13" s="127">
        <v>150</v>
      </c>
    </row>
    <row r="14" spans="1:5" ht="18" customHeight="1" x14ac:dyDescent="0.3">
      <c r="A14" s="221"/>
      <c r="B14" s="120" t="s">
        <v>466</v>
      </c>
      <c r="C14" s="127">
        <v>300</v>
      </c>
    </row>
    <row r="15" spans="1:5" ht="18" customHeight="1" x14ac:dyDescent="0.3">
      <c r="A15" s="222"/>
      <c r="B15" s="120" t="s">
        <v>467</v>
      </c>
      <c r="C15" s="127">
        <v>50</v>
      </c>
    </row>
    <row r="16" spans="1:5" ht="18" customHeight="1" x14ac:dyDescent="0.3">
      <c r="A16" s="120" t="s">
        <v>468</v>
      </c>
      <c r="B16" s="120" t="s">
        <v>469</v>
      </c>
      <c r="C16" s="127">
        <v>250</v>
      </c>
    </row>
    <row r="17" spans="1:4" x14ac:dyDescent="0.3">
      <c r="B17" s="128" t="s">
        <v>470</v>
      </c>
      <c r="C17" s="129">
        <v>1160</v>
      </c>
    </row>
    <row r="20" spans="1:4" x14ac:dyDescent="0.3">
      <c r="A20" s="118" t="s">
        <v>471</v>
      </c>
      <c r="B20" s="130" t="s">
        <v>472</v>
      </c>
      <c r="C20" s="131"/>
    </row>
    <row r="24" spans="1:4" x14ac:dyDescent="0.3">
      <c r="A24" s="118" t="s">
        <v>473</v>
      </c>
    </row>
    <row r="25" spans="1:4" x14ac:dyDescent="0.3">
      <c r="A25" s="119" t="s">
        <v>474</v>
      </c>
      <c r="B25" s="132" t="s">
        <v>475</v>
      </c>
      <c r="C25" s="133">
        <v>-272</v>
      </c>
    </row>
    <row r="26" spans="1:4" x14ac:dyDescent="0.3">
      <c r="A26" s="120" t="s">
        <v>476</v>
      </c>
      <c r="B26" s="132" t="s">
        <v>477</v>
      </c>
      <c r="C26" s="133">
        <v>-272</v>
      </c>
      <c r="D26" s="115" t="s">
        <v>478</v>
      </c>
    </row>
    <row r="28" spans="1:4" x14ac:dyDescent="0.3">
      <c r="A28" s="115" t="s">
        <v>479</v>
      </c>
    </row>
    <row r="29" spans="1:4" x14ac:dyDescent="0.3">
      <c r="A29" s="130" t="s">
        <v>480</v>
      </c>
      <c r="B29" s="130"/>
    </row>
    <row r="30" spans="1:4" x14ac:dyDescent="0.3">
      <c r="A30" s="119" t="s">
        <v>481</v>
      </c>
      <c r="B30" s="121" t="s">
        <v>482</v>
      </c>
      <c r="C30" s="134"/>
    </row>
    <row r="31" spans="1:4" x14ac:dyDescent="0.3">
      <c r="A31" s="119" t="s">
        <v>483</v>
      </c>
      <c r="B31" s="121"/>
      <c r="C31" s="134"/>
    </row>
    <row r="32" spans="1:4" x14ac:dyDescent="0.3">
      <c r="A32" s="119" t="s">
        <v>484</v>
      </c>
      <c r="B32" s="121"/>
      <c r="C32" s="134"/>
    </row>
    <row r="33" spans="1:6" x14ac:dyDescent="0.3">
      <c r="A33" s="130"/>
      <c r="B33" s="135"/>
      <c r="C33" s="136">
        <f>SUM(C30:C32)</f>
        <v>0</v>
      </c>
      <c r="D33" s="115" t="s">
        <v>485</v>
      </c>
    </row>
    <row r="36" spans="1:6" ht="17.25" thickBot="1" x14ac:dyDescent="0.35"/>
    <row r="37" spans="1:6" x14ac:dyDescent="0.3">
      <c r="B37" s="142" t="s">
        <v>486</v>
      </c>
      <c r="C37" s="142" t="s">
        <v>487</v>
      </c>
      <c r="D37" s="138" t="s">
        <v>488</v>
      </c>
      <c r="E37" s="140" t="s">
        <v>489</v>
      </c>
    </row>
    <row r="38" spans="1:6" ht="17.25" thickBot="1" x14ac:dyDescent="0.35">
      <c r="B38" s="143">
        <v>939</v>
      </c>
      <c r="C38" s="143">
        <v>-272</v>
      </c>
      <c r="D38" s="139">
        <f>C33</f>
        <v>0</v>
      </c>
      <c r="E38" s="141">
        <f>B38-C38</f>
        <v>1211</v>
      </c>
    </row>
    <row r="40" spans="1:6" x14ac:dyDescent="0.3">
      <c r="A40" s="180" t="s">
        <v>86</v>
      </c>
      <c r="B40" s="180" t="s">
        <v>87</v>
      </c>
      <c r="C40" s="46" t="s">
        <v>88</v>
      </c>
      <c r="D40" s="180" t="s">
        <v>89</v>
      </c>
      <c r="E40" s="180" t="s">
        <v>22</v>
      </c>
      <c r="F40" s="180" t="s">
        <v>91</v>
      </c>
    </row>
    <row r="41" spans="1:6" ht="20.25" x14ac:dyDescent="0.3">
      <c r="A41" s="32">
        <v>42593</v>
      </c>
      <c r="B41" s="184" t="s">
        <v>527</v>
      </c>
      <c r="C41" s="47">
        <v>4</v>
      </c>
      <c r="D41" s="155">
        <v>7900000</v>
      </c>
      <c r="E41" s="85">
        <v>1700000</v>
      </c>
      <c r="F41" s="85">
        <f>D41-E41</f>
        <v>6200000</v>
      </c>
    </row>
    <row r="42" spans="1:6" ht="20.25" x14ac:dyDescent="0.3">
      <c r="A42" s="32">
        <v>42599</v>
      </c>
      <c r="B42" s="185" t="s">
        <v>528</v>
      </c>
      <c r="C42" s="47">
        <v>4</v>
      </c>
      <c r="D42" s="155">
        <v>8200000</v>
      </c>
      <c r="E42" s="85">
        <v>1700000</v>
      </c>
      <c r="F42" s="85">
        <f>D42-E42</f>
        <v>6500000</v>
      </c>
    </row>
    <row r="43" spans="1:6" x14ac:dyDescent="0.3">
      <c r="E43" s="179" t="s">
        <v>70</v>
      </c>
      <c r="F43" s="41">
        <f>SUM(F41:F42)/22260</f>
        <v>570.53009883198558</v>
      </c>
    </row>
    <row r="44" spans="1:6" ht="17.25" thickBot="1" x14ac:dyDescent="0.35">
      <c r="A44" s="91"/>
      <c r="B44" s="91"/>
      <c r="C44" s="96"/>
      <c r="D44" s="91"/>
      <c r="E44" s="91"/>
    </row>
    <row r="45" spans="1:6" x14ac:dyDescent="0.3">
      <c r="A45" s="103" t="s">
        <v>152</v>
      </c>
      <c r="B45" s="104"/>
    </row>
    <row r="46" spans="1:6" x14ac:dyDescent="0.3">
      <c r="A46" s="105" t="s">
        <v>186</v>
      </c>
      <c r="B46" s="106">
        <f>C7</f>
        <v>615</v>
      </c>
    </row>
    <row r="47" spans="1:6" x14ac:dyDescent="0.3">
      <c r="A47" s="105" t="s">
        <v>187</v>
      </c>
      <c r="B47" s="106">
        <v>0</v>
      </c>
    </row>
    <row r="48" spans="1:6" x14ac:dyDescent="0.3">
      <c r="A48" s="150" t="s">
        <v>269</v>
      </c>
      <c r="B48" s="151">
        <v>0</v>
      </c>
    </row>
    <row r="49" spans="1:4" ht="17.25" thickBot="1" x14ac:dyDescent="0.35">
      <c r="A49" s="101" t="s">
        <v>189</v>
      </c>
      <c r="B49" s="107">
        <f>B46-B47+B48</f>
        <v>615</v>
      </c>
    </row>
    <row r="50" spans="1:4" ht="17.25" thickTop="1" x14ac:dyDescent="0.3">
      <c r="A50" s="108" t="s">
        <v>188</v>
      </c>
      <c r="B50" s="109">
        <f>F43</f>
        <v>570.53009883198558</v>
      </c>
      <c r="D50" s="152"/>
    </row>
    <row r="51" spans="1:4" ht="17.25" thickBot="1" x14ac:dyDescent="0.35">
      <c r="A51" s="102" t="s">
        <v>190</v>
      </c>
      <c r="B51" s="110">
        <f>SUM(B49:B50)</f>
        <v>1185.5300988319855</v>
      </c>
      <c r="D51" s="152"/>
    </row>
  </sheetData>
  <mergeCells count="1">
    <mergeCell ref="A11:A15"/>
  </mergeCells>
  <phoneticPr fontId="3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7" workbookViewId="0">
      <selection activeCell="B38" sqref="B38"/>
    </sheetView>
  </sheetViews>
  <sheetFormatPr defaultRowHeight="16.5" x14ac:dyDescent="0.3"/>
  <cols>
    <col min="1" max="1" width="31.25" style="115" bestFit="1" customWidth="1"/>
    <col min="2" max="2" width="23.5" style="115" customWidth="1"/>
    <col min="3" max="3" width="11.75" style="117" customWidth="1"/>
    <col min="4" max="4" width="9.25" style="115" bestFit="1" customWidth="1"/>
    <col min="5" max="5" width="29.625" style="115" bestFit="1" customWidth="1"/>
    <col min="6" max="6" width="15" style="115" bestFit="1" customWidth="1"/>
    <col min="7" max="16384" width="9" style="115"/>
  </cols>
  <sheetData>
    <row r="1" spans="1:5" ht="28.5" customHeight="1" x14ac:dyDescent="0.3">
      <c r="A1" s="116" t="s">
        <v>490</v>
      </c>
    </row>
    <row r="3" spans="1:5" x14ac:dyDescent="0.3">
      <c r="A3" s="118" t="s">
        <v>491</v>
      </c>
    </row>
    <row r="4" spans="1:5" ht="18" customHeight="1" x14ac:dyDescent="0.3">
      <c r="A4" s="119" t="s">
        <v>492</v>
      </c>
      <c r="B4" s="120" t="s">
        <v>493</v>
      </c>
      <c r="C4" s="137">
        <v>875</v>
      </c>
      <c r="D4" s="122"/>
      <c r="E4" s="122"/>
    </row>
    <row r="5" spans="1:5" ht="18" customHeight="1" x14ac:dyDescent="0.3">
      <c r="A5" s="120" t="s">
        <v>494</v>
      </c>
      <c r="B5" s="120" t="s">
        <v>493</v>
      </c>
      <c r="C5" s="137"/>
      <c r="D5" s="122"/>
      <c r="E5" s="122"/>
    </row>
    <row r="6" spans="1:5" ht="18" customHeight="1" x14ac:dyDescent="0.3">
      <c r="A6" s="120" t="s">
        <v>495</v>
      </c>
      <c r="B6" s="120" t="s">
        <v>496</v>
      </c>
      <c r="C6" s="137"/>
      <c r="D6" s="122"/>
      <c r="E6" s="122"/>
    </row>
    <row r="7" spans="1:5" x14ac:dyDescent="0.3">
      <c r="B7" s="123" t="s">
        <v>497</v>
      </c>
      <c r="C7" s="124">
        <v>875</v>
      </c>
      <c r="D7" s="122"/>
      <c r="E7" s="122"/>
    </row>
    <row r="8" spans="1:5" x14ac:dyDescent="0.3">
      <c r="B8" s="123"/>
      <c r="C8" s="125"/>
      <c r="D8" s="122"/>
      <c r="E8" s="122"/>
    </row>
    <row r="9" spans="1:5" x14ac:dyDescent="0.3">
      <c r="B9" s="122"/>
      <c r="C9" s="126"/>
      <c r="D9" s="122"/>
      <c r="E9" s="122"/>
    </row>
    <row r="10" spans="1:5" x14ac:dyDescent="0.3">
      <c r="A10" s="118" t="s">
        <v>498</v>
      </c>
      <c r="B10" s="122"/>
      <c r="C10" s="126"/>
      <c r="D10" s="122"/>
      <c r="E10" s="122"/>
    </row>
    <row r="11" spans="1:5" ht="18" customHeight="1" x14ac:dyDescent="0.3">
      <c r="A11" s="220" t="s">
        <v>499</v>
      </c>
      <c r="B11" s="120" t="s">
        <v>500</v>
      </c>
      <c r="C11" s="127">
        <v>350</v>
      </c>
      <c r="D11" s="122"/>
      <c r="E11" s="122"/>
    </row>
    <row r="12" spans="1:5" ht="18" customHeight="1" x14ac:dyDescent="0.3">
      <c r="A12" s="221"/>
      <c r="B12" s="120" t="s">
        <v>501</v>
      </c>
      <c r="C12" s="127">
        <v>75</v>
      </c>
    </row>
    <row r="13" spans="1:5" ht="18" customHeight="1" x14ac:dyDescent="0.3">
      <c r="A13" s="221"/>
      <c r="B13" s="120" t="s">
        <v>502</v>
      </c>
      <c r="C13" s="127">
        <v>200</v>
      </c>
    </row>
    <row r="14" spans="1:5" ht="18" customHeight="1" x14ac:dyDescent="0.3">
      <c r="A14" s="221"/>
      <c r="B14" s="120" t="s">
        <v>503</v>
      </c>
      <c r="C14" s="127">
        <v>300</v>
      </c>
    </row>
    <row r="15" spans="1:5" ht="18" customHeight="1" x14ac:dyDescent="0.3">
      <c r="A15" s="222"/>
      <c r="B15" s="120" t="s">
        <v>504</v>
      </c>
      <c r="C15" s="127">
        <v>50</v>
      </c>
    </row>
    <row r="16" spans="1:5" ht="18" customHeight="1" x14ac:dyDescent="0.3">
      <c r="A16" s="120" t="s">
        <v>505</v>
      </c>
      <c r="B16" s="120" t="s">
        <v>506</v>
      </c>
      <c r="C16" s="127">
        <v>250</v>
      </c>
    </row>
    <row r="17" spans="1:4" x14ac:dyDescent="0.3">
      <c r="B17" s="128" t="s">
        <v>507</v>
      </c>
      <c r="C17" s="129">
        <v>1225</v>
      </c>
    </row>
    <row r="20" spans="1:4" x14ac:dyDescent="0.3">
      <c r="A20" s="118" t="s">
        <v>508</v>
      </c>
      <c r="B20" s="130" t="s">
        <v>509</v>
      </c>
      <c r="C20" s="131"/>
    </row>
    <row r="24" spans="1:4" x14ac:dyDescent="0.3">
      <c r="A24" s="118" t="s">
        <v>510</v>
      </c>
    </row>
    <row r="25" spans="1:4" x14ac:dyDescent="0.3">
      <c r="A25" s="119" t="s">
        <v>511</v>
      </c>
      <c r="B25" s="132" t="s">
        <v>512</v>
      </c>
      <c r="C25" s="133">
        <v>-175</v>
      </c>
    </row>
    <row r="26" spans="1:4" x14ac:dyDescent="0.3">
      <c r="A26" s="120" t="s">
        <v>513</v>
      </c>
      <c r="B26" s="132" t="s">
        <v>514</v>
      </c>
      <c r="C26" s="133">
        <v>-175</v>
      </c>
      <c r="D26" s="115" t="s">
        <v>515</v>
      </c>
    </row>
    <row r="28" spans="1:4" x14ac:dyDescent="0.3">
      <c r="A28" s="115" t="s">
        <v>516</v>
      </c>
    </row>
    <row r="29" spans="1:4" x14ac:dyDescent="0.3">
      <c r="A29" s="130" t="s">
        <v>517</v>
      </c>
      <c r="B29" s="130"/>
    </row>
    <row r="30" spans="1:4" x14ac:dyDescent="0.3">
      <c r="A30" s="119" t="s">
        <v>518</v>
      </c>
      <c r="B30" s="121" t="s">
        <v>519</v>
      </c>
      <c r="C30" s="134"/>
    </row>
    <row r="31" spans="1:4" x14ac:dyDescent="0.3">
      <c r="A31" s="119" t="s">
        <v>520</v>
      </c>
      <c r="B31" s="121"/>
      <c r="C31" s="134"/>
    </row>
    <row r="32" spans="1:4" x14ac:dyDescent="0.3">
      <c r="A32" s="119" t="s">
        <v>521</v>
      </c>
      <c r="B32" s="121"/>
      <c r="C32" s="134"/>
    </row>
    <row r="33" spans="1:6" x14ac:dyDescent="0.3">
      <c r="A33" s="130"/>
      <c r="B33" s="135"/>
      <c r="C33" s="136">
        <f>SUM(C30:C32)</f>
        <v>0</v>
      </c>
      <c r="D33" s="115" t="s">
        <v>522</v>
      </c>
    </row>
    <row r="36" spans="1:6" ht="17.25" thickBot="1" x14ac:dyDescent="0.35"/>
    <row r="37" spans="1:6" x14ac:dyDescent="0.3">
      <c r="B37" s="142" t="s">
        <v>523</v>
      </c>
      <c r="C37" s="142" t="s">
        <v>524</v>
      </c>
      <c r="D37" s="138" t="s">
        <v>525</v>
      </c>
      <c r="E37" s="140" t="s">
        <v>526</v>
      </c>
    </row>
    <row r="38" spans="1:6" ht="17.25" thickBot="1" x14ac:dyDescent="0.35">
      <c r="B38" s="143">
        <v>1211</v>
      </c>
      <c r="C38" s="143">
        <f>C26</f>
        <v>-175</v>
      </c>
      <c r="D38" s="139">
        <f>C33</f>
        <v>0</v>
      </c>
      <c r="E38" s="141">
        <v>1386</v>
      </c>
    </row>
    <row r="40" spans="1:6" x14ac:dyDescent="0.3">
      <c r="A40" s="180" t="s">
        <v>86</v>
      </c>
      <c r="B40" s="180" t="s">
        <v>87</v>
      </c>
      <c r="C40" s="46" t="s">
        <v>88</v>
      </c>
      <c r="D40" s="180" t="s">
        <v>89</v>
      </c>
      <c r="E40" s="180" t="s">
        <v>22</v>
      </c>
      <c r="F40" s="180" t="s">
        <v>91</v>
      </c>
    </row>
    <row r="41" spans="1:6" x14ac:dyDescent="0.3">
      <c r="A41" s="32">
        <v>42655</v>
      </c>
      <c r="B41" s="186" t="s">
        <v>529</v>
      </c>
      <c r="C41" s="47">
        <v>4</v>
      </c>
      <c r="D41" s="155">
        <v>7800000</v>
      </c>
      <c r="E41" s="85">
        <v>1700000</v>
      </c>
      <c r="F41" s="85">
        <f>D41-E41</f>
        <v>6100000</v>
      </c>
    </row>
    <row r="42" spans="1:6" x14ac:dyDescent="0.3">
      <c r="A42" s="32">
        <v>42666</v>
      </c>
      <c r="B42" s="186" t="s">
        <v>530</v>
      </c>
      <c r="C42" s="47">
        <v>4</v>
      </c>
      <c r="D42" s="155">
        <v>8100000</v>
      </c>
      <c r="E42" s="85">
        <v>1600000</v>
      </c>
      <c r="F42" s="85">
        <f>D42-E42</f>
        <v>6500000</v>
      </c>
    </row>
    <row r="43" spans="1:6" x14ac:dyDescent="0.3">
      <c r="A43" s="32">
        <v>42670</v>
      </c>
      <c r="B43" s="186" t="s">
        <v>531</v>
      </c>
      <c r="C43" s="47">
        <v>4</v>
      </c>
      <c r="D43" s="155">
        <v>9800000</v>
      </c>
      <c r="E43" s="85">
        <v>1600000</v>
      </c>
      <c r="F43" s="85">
        <f>D43-E43</f>
        <v>8200000</v>
      </c>
    </row>
    <row r="44" spans="1:6" x14ac:dyDescent="0.3">
      <c r="A44" s="32">
        <v>42672</v>
      </c>
      <c r="B44" s="186" t="s">
        <v>532</v>
      </c>
      <c r="C44" s="47">
        <v>4</v>
      </c>
      <c r="D44" s="155">
        <v>1000000</v>
      </c>
      <c r="E44" s="85">
        <v>500000</v>
      </c>
      <c r="F44" s="85">
        <f>D44-E44</f>
        <v>500000</v>
      </c>
    </row>
    <row r="45" spans="1:6" x14ac:dyDescent="0.3">
      <c r="E45" s="179" t="s">
        <v>70</v>
      </c>
      <c r="F45" s="41">
        <f>SUM(F41:F44)/22260</f>
        <v>956.87331536388137</v>
      </c>
    </row>
    <row r="46" spans="1:6" ht="17.25" thickBot="1" x14ac:dyDescent="0.35">
      <c r="A46" s="91"/>
      <c r="B46" s="91"/>
      <c r="C46" s="96"/>
      <c r="D46" s="91"/>
      <c r="E46" s="91"/>
    </row>
    <row r="47" spans="1:6" x14ac:dyDescent="0.3">
      <c r="A47" s="103" t="s">
        <v>152</v>
      </c>
      <c r="B47" s="104"/>
    </row>
    <row r="48" spans="1:6" x14ac:dyDescent="0.3">
      <c r="A48" s="105" t="s">
        <v>186</v>
      </c>
      <c r="B48" s="106">
        <f>C7</f>
        <v>875</v>
      </c>
    </row>
    <row r="49" spans="1:4" x14ac:dyDescent="0.3">
      <c r="A49" s="105" t="s">
        <v>187</v>
      </c>
      <c r="B49" s="106">
        <v>0</v>
      </c>
    </row>
    <row r="50" spans="1:4" x14ac:dyDescent="0.3">
      <c r="A50" s="150" t="s">
        <v>269</v>
      </c>
      <c r="B50" s="151">
        <v>0</v>
      </c>
    </row>
    <row r="51" spans="1:4" ht="17.25" thickBot="1" x14ac:dyDescent="0.35">
      <c r="A51" s="101" t="s">
        <v>189</v>
      </c>
      <c r="B51" s="107">
        <f>B48-B49+B50</f>
        <v>875</v>
      </c>
    </row>
    <row r="52" spans="1:4" ht="17.25" thickTop="1" x14ac:dyDescent="0.3">
      <c r="A52" s="108" t="s">
        <v>188</v>
      </c>
      <c r="B52" s="109">
        <f>F45</f>
        <v>956.87331536388137</v>
      </c>
      <c r="D52" s="152"/>
    </row>
    <row r="53" spans="1:4" ht="17.25" thickBot="1" x14ac:dyDescent="0.35">
      <c r="A53" s="102" t="s">
        <v>190</v>
      </c>
      <c r="B53" s="110">
        <f>SUM(B51:B52)</f>
        <v>1831.8733153638814</v>
      </c>
      <c r="D53" s="152"/>
    </row>
  </sheetData>
  <mergeCells count="1">
    <mergeCell ref="A11:A15"/>
  </mergeCells>
  <phoneticPr fontId="3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16" workbookViewId="0">
      <selection activeCell="E51" sqref="E51"/>
    </sheetView>
  </sheetViews>
  <sheetFormatPr defaultRowHeight="16.5" x14ac:dyDescent="0.3"/>
  <cols>
    <col min="1" max="1" width="31.25" style="115" bestFit="1" customWidth="1"/>
    <col min="2" max="2" width="23.5" style="115" customWidth="1"/>
    <col min="3" max="3" width="11.75" style="117" customWidth="1"/>
    <col min="4" max="4" width="9.25" style="115" bestFit="1" customWidth="1"/>
    <col min="5" max="5" width="29.625" style="115" bestFit="1" customWidth="1"/>
    <col min="6" max="6" width="15" style="115" bestFit="1" customWidth="1"/>
    <col min="7" max="16384" width="9" style="115"/>
  </cols>
  <sheetData>
    <row r="1" spans="1:5" ht="28.5" customHeight="1" x14ac:dyDescent="0.3">
      <c r="A1" s="190" t="s">
        <v>537</v>
      </c>
      <c r="B1" s="189"/>
      <c r="C1" s="189"/>
      <c r="D1" s="189"/>
      <c r="E1" s="189"/>
    </row>
    <row r="3" spans="1:5" x14ac:dyDescent="0.3">
      <c r="A3" s="191" t="s">
        <v>196</v>
      </c>
      <c r="B3" s="189"/>
      <c r="C3" s="189"/>
      <c r="D3" s="189"/>
      <c r="E3" s="189"/>
    </row>
    <row r="4" spans="1:5" ht="18" customHeight="1" x14ac:dyDescent="0.3">
      <c r="A4" s="192" t="s">
        <v>197</v>
      </c>
      <c r="B4" s="193" t="s">
        <v>538</v>
      </c>
      <c r="C4" s="210">
        <v>1224</v>
      </c>
      <c r="D4" s="195"/>
      <c r="E4" s="195"/>
    </row>
    <row r="5" spans="1:5" ht="18" customHeight="1" x14ac:dyDescent="0.3">
      <c r="A5" s="193" t="s">
        <v>199</v>
      </c>
      <c r="B5" s="193" t="s">
        <v>538</v>
      </c>
      <c r="C5" s="210"/>
      <c r="D5" s="195"/>
      <c r="E5" s="195"/>
    </row>
    <row r="6" spans="1:5" ht="18" customHeight="1" x14ac:dyDescent="0.3">
      <c r="A6" s="193" t="s">
        <v>200</v>
      </c>
      <c r="B6" s="193" t="s">
        <v>201</v>
      </c>
      <c r="C6" s="210"/>
      <c r="D6" s="195"/>
      <c r="E6" s="195"/>
    </row>
    <row r="7" spans="1:5" x14ac:dyDescent="0.3">
      <c r="A7" s="189"/>
      <c r="B7" s="196" t="s">
        <v>202</v>
      </c>
      <c r="C7" s="197">
        <v>1224</v>
      </c>
      <c r="D7" s="195"/>
      <c r="E7" s="195"/>
    </row>
    <row r="8" spans="1:5" x14ac:dyDescent="0.3">
      <c r="A8" s="189"/>
      <c r="B8" s="196"/>
      <c r="C8" s="198"/>
      <c r="D8" s="195"/>
      <c r="E8" s="195"/>
    </row>
    <row r="9" spans="1:5" x14ac:dyDescent="0.3">
      <c r="A9" s="189"/>
      <c r="B9" s="195"/>
      <c r="C9" s="199"/>
      <c r="D9" s="195"/>
      <c r="E9" s="195"/>
    </row>
    <row r="10" spans="1:5" x14ac:dyDescent="0.3">
      <c r="A10" s="191" t="s">
        <v>203</v>
      </c>
      <c r="B10" s="195"/>
      <c r="C10" s="199"/>
      <c r="D10" s="195"/>
      <c r="E10" s="195"/>
    </row>
    <row r="11" spans="1:5" ht="18" customHeight="1" x14ac:dyDescent="0.3">
      <c r="A11" s="220" t="s">
        <v>204</v>
      </c>
      <c r="B11" s="193" t="s">
        <v>205</v>
      </c>
      <c r="C11" s="200">
        <v>350</v>
      </c>
      <c r="D11" s="195"/>
      <c r="E11" s="195"/>
    </row>
    <row r="12" spans="1:5" ht="18" customHeight="1" x14ac:dyDescent="0.3">
      <c r="A12" s="221"/>
      <c r="B12" s="193" t="s">
        <v>206</v>
      </c>
      <c r="C12" s="200">
        <v>95</v>
      </c>
      <c r="D12" s="189"/>
      <c r="E12" s="189"/>
    </row>
    <row r="13" spans="1:5" ht="18" customHeight="1" x14ac:dyDescent="0.3">
      <c r="A13" s="221"/>
      <c r="B13" s="193" t="s">
        <v>207</v>
      </c>
      <c r="C13" s="200">
        <v>250</v>
      </c>
      <c r="D13" s="189"/>
      <c r="E13" s="189"/>
    </row>
    <row r="14" spans="1:5" ht="18" customHeight="1" x14ac:dyDescent="0.3">
      <c r="A14" s="221"/>
      <c r="B14" s="193" t="s">
        <v>208</v>
      </c>
      <c r="C14" s="200">
        <v>300</v>
      </c>
      <c r="D14" s="189"/>
      <c r="E14" s="189"/>
    </row>
    <row r="15" spans="1:5" ht="18" customHeight="1" x14ac:dyDescent="0.3">
      <c r="A15" s="222"/>
      <c r="B15" s="193" t="s">
        <v>209</v>
      </c>
      <c r="C15" s="200">
        <v>50</v>
      </c>
      <c r="D15" s="189"/>
      <c r="E15" s="189"/>
    </row>
    <row r="16" spans="1:5" ht="18" customHeight="1" x14ac:dyDescent="0.3">
      <c r="A16" s="193" t="s">
        <v>210</v>
      </c>
      <c r="B16" s="193" t="s">
        <v>211</v>
      </c>
      <c r="C16" s="200">
        <v>250</v>
      </c>
      <c r="D16" s="189"/>
      <c r="E16" s="189"/>
    </row>
    <row r="17" spans="1:4" x14ac:dyDescent="0.3">
      <c r="A17" s="189"/>
      <c r="B17" s="201" t="s">
        <v>212</v>
      </c>
      <c r="C17" s="202">
        <v>1295</v>
      </c>
      <c r="D17" s="189"/>
    </row>
    <row r="20" spans="1:4" x14ac:dyDescent="0.3">
      <c r="A20" s="191" t="s">
        <v>213</v>
      </c>
      <c r="B20" s="203" t="s">
        <v>214</v>
      </c>
      <c r="C20" s="204"/>
      <c r="D20" s="189"/>
    </row>
    <row r="24" spans="1:4" x14ac:dyDescent="0.3">
      <c r="A24" s="191" t="s">
        <v>215</v>
      </c>
      <c r="B24" s="189"/>
      <c r="C24" s="189"/>
      <c r="D24" s="189"/>
    </row>
    <row r="25" spans="1:4" x14ac:dyDescent="0.3">
      <c r="A25" s="192" t="s">
        <v>216</v>
      </c>
      <c r="B25" s="205" t="s">
        <v>217</v>
      </c>
      <c r="C25" s="206">
        <v>-35</v>
      </c>
      <c r="D25" s="189"/>
    </row>
    <row r="26" spans="1:4" x14ac:dyDescent="0.3">
      <c r="A26" s="193" t="s">
        <v>218</v>
      </c>
      <c r="B26" s="205" t="s">
        <v>219</v>
      </c>
      <c r="C26" s="206">
        <v>-35</v>
      </c>
      <c r="D26" s="189" t="s">
        <v>220</v>
      </c>
    </row>
    <row r="28" spans="1:4" x14ac:dyDescent="0.3">
      <c r="A28" s="189" t="s">
        <v>221</v>
      </c>
      <c r="B28" s="189"/>
      <c r="C28" s="189"/>
      <c r="D28" s="189"/>
    </row>
    <row r="29" spans="1:4" x14ac:dyDescent="0.3">
      <c r="A29" s="203" t="s">
        <v>222</v>
      </c>
      <c r="B29" s="203"/>
      <c r="C29" s="189"/>
      <c r="D29" s="189"/>
    </row>
    <row r="30" spans="1:4" x14ac:dyDescent="0.3">
      <c r="A30" s="192" t="s">
        <v>223</v>
      </c>
      <c r="B30" s="194" t="s">
        <v>224</v>
      </c>
      <c r="C30" s="207"/>
      <c r="D30" s="189"/>
    </row>
    <row r="31" spans="1:4" x14ac:dyDescent="0.3">
      <c r="A31" s="192" t="s">
        <v>225</v>
      </c>
      <c r="B31" s="194"/>
      <c r="C31" s="207"/>
      <c r="D31" s="189"/>
    </row>
    <row r="32" spans="1:4" x14ac:dyDescent="0.3">
      <c r="A32" s="192" t="s">
        <v>226</v>
      </c>
      <c r="B32" s="194"/>
      <c r="C32" s="207"/>
      <c r="D32" s="189"/>
    </row>
    <row r="33" spans="1:6" x14ac:dyDescent="0.3">
      <c r="A33" s="203"/>
      <c r="B33" s="208"/>
      <c r="C33" s="209">
        <v>0</v>
      </c>
      <c r="D33" s="189" t="s">
        <v>227</v>
      </c>
      <c r="E33" s="189"/>
    </row>
    <row r="36" spans="1:6" ht="17.25" thickBot="1" x14ac:dyDescent="0.35">
      <c r="A36" s="189"/>
      <c r="B36" s="189"/>
      <c r="C36" s="189"/>
      <c r="D36" s="189"/>
      <c r="E36" s="189"/>
    </row>
    <row r="37" spans="1:6" x14ac:dyDescent="0.3">
      <c r="A37" s="189"/>
      <c r="B37" s="215" t="s">
        <v>539</v>
      </c>
      <c r="C37" s="215" t="s">
        <v>228</v>
      </c>
      <c r="D37" s="211" t="s">
        <v>229</v>
      </c>
      <c r="E37" s="213" t="s">
        <v>540</v>
      </c>
    </row>
    <row r="38" spans="1:6" ht="17.25" thickBot="1" x14ac:dyDescent="0.35">
      <c r="A38" s="189"/>
      <c r="B38" s="216">
        <v>1386</v>
      </c>
      <c r="C38" s="216">
        <v>-35</v>
      </c>
      <c r="D38" s="212">
        <v>0</v>
      </c>
      <c r="E38" s="214">
        <v>1421</v>
      </c>
    </row>
    <row r="40" spans="1:6" x14ac:dyDescent="0.3">
      <c r="A40" s="180" t="s">
        <v>86</v>
      </c>
      <c r="B40" s="180" t="s">
        <v>87</v>
      </c>
      <c r="C40" s="46" t="s">
        <v>88</v>
      </c>
      <c r="D40" s="180" t="s">
        <v>89</v>
      </c>
      <c r="E40" s="180" t="s">
        <v>22</v>
      </c>
      <c r="F40" s="180" t="s">
        <v>91</v>
      </c>
    </row>
    <row r="41" spans="1:6" x14ac:dyDescent="0.3">
      <c r="A41" s="32">
        <v>42684</v>
      </c>
      <c r="B41" s="187" t="s">
        <v>533</v>
      </c>
      <c r="C41" s="47">
        <v>4</v>
      </c>
      <c r="D41" s="155">
        <v>7800000</v>
      </c>
      <c r="E41" s="85">
        <v>1700000</v>
      </c>
      <c r="F41" s="85">
        <f>D41-E41</f>
        <v>6100000</v>
      </c>
    </row>
    <row r="42" spans="1:6" x14ac:dyDescent="0.3">
      <c r="A42" s="32">
        <v>42694</v>
      </c>
      <c r="B42" s="187" t="s">
        <v>534</v>
      </c>
      <c r="C42" s="47">
        <v>4</v>
      </c>
      <c r="D42" s="155">
        <v>9100000</v>
      </c>
      <c r="E42" s="85">
        <v>1600000</v>
      </c>
      <c r="F42" s="85">
        <f>D42-E42</f>
        <v>7500000</v>
      </c>
    </row>
    <row r="43" spans="1:6" x14ac:dyDescent="0.3">
      <c r="A43" s="32">
        <v>42699</v>
      </c>
      <c r="B43" s="188" t="s">
        <v>535</v>
      </c>
      <c r="C43" s="47">
        <v>2</v>
      </c>
      <c r="D43" s="155">
        <v>3800000</v>
      </c>
      <c r="E43" s="85">
        <v>1600000</v>
      </c>
      <c r="F43" s="85">
        <f>D43-E43</f>
        <v>2200000</v>
      </c>
    </row>
    <row r="44" spans="1:6" x14ac:dyDescent="0.3">
      <c r="A44" s="32">
        <v>42704</v>
      </c>
      <c r="B44" s="187" t="s">
        <v>536</v>
      </c>
      <c r="C44" s="47">
        <v>4</v>
      </c>
      <c r="D44" s="155">
        <v>7800000</v>
      </c>
      <c r="E44" s="85">
        <v>500000</v>
      </c>
      <c r="F44" s="85">
        <f>D44-E44</f>
        <v>7300000</v>
      </c>
    </row>
    <row r="45" spans="1:6" x14ac:dyDescent="0.3">
      <c r="E45" s="179" t="s">
        <v>70</v>
      </c>
      <c r="F45" s="41">
        <f>SUM(F41:F44)/22260</f>
        <v>1037.7358490566037</v>
      </c>
    </row>
    <row r="46" spans="1:6" ht="17.25" thickBot="1" x14ac:dyDescent="0.35">
      <c r="A46" s="91"/>
      <c r="B46" s="91"/>
      <c r="C46" s="96"/>
      <c r="D46" s="91"/>
      <c r="E46" s="91"/>
    </row>
    <row r="47" spans="1:6" x14ac:dyDescent="0.3">
      <c r="A47" s="103" t="s">
        <v>152</v>
      </c>
      <c r="B47" s="104"/>
    </row>
    <row r="48" spans="1:6" x14ac:dyDescent="0.3">
      <c r="A48" s="105" t="s">
        <v>186</v>
      </c>
      <c r="B48" s="106">
        <f>C7</f>
        <v>1224</v>
      </c>
    </row>
    <row r="49" spans="1:4" x14ac:dyDescent="0.3">
      <c r="A49" s="105" t="s">
        <v>187</v>
      </c>
      <c r="B49" s="106">
        <v>0</v>
      </c>
    </row>
    <row r="50" spans="1:4" x14ac:dyDescent="0.3">
      <c r="A50" s="150" t="s">
        <v>269</v>
      </c>
      <c r="B50" s="151">
        <v>0</v>
      </c>
    </row>
    <row r="51" spans="1:4" ht="17.25" thickBot="1" x14ac:dyDescent="0.35">
      <c r="A51" s="101" t="s">
        <v>189</v>
      </c>
      <c r="B51" s="107">
        <f>B48-B49+B50</f>
        <v>1224</v>
      </c>
    </row>
    <row r="52" spans="1:4" ht="17.25" thickTop="1" x14ac:dyDescent="0.3">
      <c r="A52" s="108" t="s">
        <v>188</v>
      </c>
      <c r="B52" s="109">
        <f>F45</f>
        <v>1037.7358490566037</v>
      </c>
      <c r="D52" s="152"/>
    </row>
    <row r="53" spans="1:4" ht="17.25" thickBot="1" x14ac:dyDescent="0.35">
      <c r="A53" s="102" t="s">
        <v>190</v>
      </c>
      <c r="B53" s="110">
        <f>SUM(B51:B52)</f>
        <v>2261.7358490566039</v>
      </c>
      <c r="D53" s="152"/>
    </row>
  </sheetData>
  <mergeCells count="1">
    <mergeCell ref="A11:A15"/>
  </mergeCells>
  <phoneticPr fontId="3" type="noConversion"/>
  <hyperlinks>
    <hyperlink ref="B41" r:id="rId1" display="javascript:fun_Detail('20160816','10','2')"/>
    <hyperlink ref="B42" r:id="rId2" display="javascript:fun_Detail('20160901','11','2')"/>
    <hyperlink ref="B44" r:id="rId3" display="javascript:fun_Detail('20161108','22','2')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28" workbookViewId="0">
      <selection activeCell="F45" sqref="E45:F45"/>
    </sheetView>
  </sheetViews>
  <sheetFormatPr defaultRowHeight="16.5" x14ac:dyDescent="0.3"/>
  <cols>
    <col min="1" max="1" width="31.25" style="189" bestFit="1" customWidth="1"/>
    <col min="2" max="2" width="23.5" style="189" customWidth="1"/>
    <col min="3" max="3" width="11.75" style="117" customWidth="1"/>
    <col min="4" max="4" width="9.25" style="189" bestFit="1" customWidth="1"/>
    <col min="5" max="5" width="29.625" style="189" bestFit="1" customWidth="1"/>
    <col min="6" max="6" width="16.125" style="189" bestFit="1" customWidth="1"/>
    <col min="7" max="16384" width="9" style="189"/>
  </cols>
  <sheetData>
    <row r="1" spans="1:5" ht="28.5" customHeight="1" x14ac:dyDescent="0.3">
      <c r="A1" s="190" t="s">
        <v>544</v>
      </c>
      <c r="C1" s="189"/>
    </row>
    <row r="3" spans="1:5" x14ac:dyDescent="0.3">
      <c r="A3" s="191" t="s">
        <v>196</v>
      </c>
      <c r="C3" s="189"/>
    </row>
    <row r="4" spans="1:5" ht="18" customHeight="1" x14ac:dyDescent="0.3">
      <c r="A4" s="192" t="s">
        <v>197</v>
      </c>
      <c r="B4" s="193" t="s">
        <v>538</v>
      </c>
      <c r="C4" s="210">
        <v>2101</v>
      </c>
      <c r="D4" s="195"/>
      <c r="E4" s="195"/>
    </row>
    <row r="5" spans="1:5" ht="18" customHeight="1" x14ac:dyDescent="0.3">
      <c r="A5" s="193" t="s">
        <v>199</v>
      </c>
      <c r="B5" s="193" t="s">
        <v>538</v>
      </c>
      <c r="C5" s="210">
        <v>150</v>
      </c>
      <c r="D5" s="195"/>
      <c r="E5" s="195"/>
    </row>
    <row r="6" spans="1:5" ht="18" customHeight="1" x14ac:dyDescent="0.3">
      <c r="A6" s="193" t="s">
        <v>200</v>
      </c>
      <c r="B6" s="193" t="s">
        <v>201</v>
      </c>
      <c r="C6" s="210"/>
      <c r="D6" s="195"/>
      <c r="E6" s="195"/>
    </row>
    <row r="7" spans="1:5" x14ac:dyDescent="0.3">
      <c r="B7" s="196" t="s">
        <v>202</v>
      </c>
      <c r="C7" s="197">
        <f>SUM(C4:C5)</f>
        <v>2251</v>
      </c>
      <c r="D7" s="195"/>
      <c r="E7" s="195"/>
    </row>
    <row r="8" spans="1:5" x14ac:dyDescent="0.3">
      <c r="B8" s="196"/>
      <c r="C8" s="198"/>
      <c r="D8" s="195"/>
      <c r="E8" s="195"/>
    </row>
    <row r="9" spans="1:5" x14ac:dyDescent="0.3">
      <c r="B9" s="195"/>
      <c r="C9" s="199"/>
      <c r="D9" s="195"/>
      <c r="E9" s="195"/>
    </row>
    <row r="10" spans="1:5" x14ac:dyDescent="0.3">
      <c r="A10" s="191" t="s">
        <v>203</v>
      </c>
      <c r="B10" s="195"/>
      <c r="C10" s="199"/>
      <c r="D10" s="195"/>
      <c r="E10" s="195"/>
    </row>
    <row r="11" spans="1:5" ht="18" customHeight="1" x14ac:dyDescent="0.3">
      <c r="A11" s="220" t="s">
        <v>204</v>
      </c>
      <c r="B11" s="193" t="s">
        <v>205</v>
      </c>
      <c r="C11" s="200">
        <v>350</v>
      </c>
      <c r="D11" s="195"/>
      <c r="E11" s="195"/>
    </row>
    <row r="12" spans="1:5" ht="18" customHeight="1" x14ac:dyDescent="0.3">
      <c r="A12" s="221"/>
      <c r="B12" s="193" t="s">
        <v>206</v>
      </c>
      <c r="C12" s="200">
        <v>75</v>
      </c>
    </row>
    <row r="13" spans="1:5" ht="18" customHeight="1" x14ac:dyDescent="0.3">
      <c r="A13" s="221"/>
      <c r="B13" s="193" t="s">
        <v>207</v>
      </c>
      <c r="C13" s="200">
        <v>200</v>
      </c>
    </row>
    <row r="14" spans="1:5" ht="18" customHeight="1" x14ac:dyDescent="0.3">
      <c r="A14" s="221"/>
      <c r="B14" s="193" t="s">
        <v>208</v>
      </c>
      <c r="C14" s="200">
        <v>300</v>
      </c>
    </row>
    <row r="15" spans="1:5" ht="18" customHeight="1" x14ac:dyDescent="0.3">
      <c r="A15" s="222"/>
      <c r="B15" s="193" t="s">
        <v>209</v>
      </c>
      <c r="C15" s="200">
        <v>50</v>
      </c>
    </row>
    <row r="16" spans="1:5" ht="18" customHeight="1" x14ac:dyDescent="0.3">
      <c r="A16" s="193" t="s">
        <v>210</v>
      </c>
      <c r="B16" s="193" t="s">
        <v>211</v>
      </c>
      <c r="C16" s="200">
        <v>250</v>
      </c>
    </row>
    <row r="17" spans="1:4" x14ac:dyDescent="0.3">
      <c r="B17" s="201" t="s">
        <v>212</v>
      </c>
      <c r="C17" s="202">
        <v>1225</v>
      </c>
    </row>
    <row r="20" spans="1:4" x14ac:dyDescent="0.3">
      <c r="A20" s="191" t="s">
        <v>213</v>
      </c>
      <c r="B20" s="203" t="s">
        <v>214</v>
      </c>
      <c r="C20" s="204">
        <f>C7-C17</f>
        <v>1026</v>
      </c>
    </row>
    <row r="24" spans="1:4" x14ac:dyDescent="0.3">
      <c r="A24" s="191" t="s">
        <v>215</v>
      </c>
      <c r="C24" s="189"/>
    </row>
    <row r="25" spans="1:4" x14ac:dyDescent="0.3">
      <c r="A25" s="192" t="s">
        <v>216</v>
      </c>
      <c r="B25" s="205" t="s">
        <v>217</v>
      </c>
      <c r="C25" s="206">
        <f>C20/2</f>
        <v>513</v>
      </c>
    </row>
    <row r="26" spans="1:4" x14ac:dyDescent="0.3">
      <c r="A26" s="193" t="s">
        <v>218</v>
      </c>
      <c r="B26" s="205" t="s">
        <v>219</v>
      </c>
      <c r="C26" s="206">
        <f>C20-C25</f>
        <v>513</v>
      </c>
      <c r="D26" s="189" t="s">
        <v>220</v>
      </c>
    </row>
    <row r="28" spans="1:4" x14ac:dyDescent="0.3">
      <c r="A28" s="189" t="s">
        <v>221</v>
      </c>
      <c r="C28" s="189"/>
    </row>
    <row r="29" spans="1:4" x14ac:dyDescent="0.3">
      <c r="A29" s="203" t="s">
        <v>222</v>
      </c>
      <c r="B29" s="203"/>
      <c r="C29" s="189"/>
    </row>
    <row r="30" spans="1:4" x14ac:dyDescent="0.3">
      <c r="A30" s="192" t="s">
        <v>223</v>
      </c>
      <c r="B30" s="194" t="s">
        <v>224</v>
      </c>
      <c r="C30" s="207"/>
    </row>
    <row r="31" spans="1:4" x14ac:dyDescent="0.3">
      <c r="A31" s="192" t="s">
        <v>225</v>
      </c>
      <c r="B31" s="194"/>
      <c r="C31" s="207">
        <v>150</v>
      </c>
    </row>
    <row r="32" spans="1:4" x14ac:dyDescent="0.3">
      <c r="A32" s="192" t="s">
        <v>226</v>
      </c>
      <c r="B32" s="194"/>
      <c r="C32" s="207"/>
    </row>
    <row r="33" spans="1:6" x14ac:dyDescent="0.3">
      <c r="A33" s="203"/>
      <c r="B33" s="208"/>
      <c r="C33" s="209">
        <f>SUM(C30:C32)</f>
        <v>150</v>
      </c>
      <c r="D33" s="189" t="s">
        <v>227</v>
      </c>
    </row>
    <row r="36" spans="1:6" ht="17.25" thickBot="1" x14ac:dyDescent="0.35">
      <c r="C36" s="189"/>
    </row>
    <row r="37" spans="1:6" x14ac:dyDescent="0.3">
      <c r="B37" s="215" t="s">
        <v>539</v>
      </c>
      <c r="C37" s="215" t="s">
        <v>228</v>
      </c>
      <c r="D37" s="211" t="s">
        <v>229</v>
      </c>
      <c r="E37" s="213" t="s">
        <v>540</v>
      </c>
    </row>
    <row r="38" spans="1:6" ht="17.25" thickBot="1" x14ac:dyDescent="0.35">
      <c r="B38" s="216">
        <f>'수익정산 2016년 11월'!E38</f>
        <v>1421</v>
      </c>
      <c r="C38" s="216">
        <f>C26</f>
        <v>513</v>
      </c>
      <c r="D38" s="212"/>
      <c r="E38" s="214">
        <f>B38-C38+D38</f>
        <v>908</v>
      </c>
    </row>
    <row r="40" spans="1:6" x14ac:dyDescent="0.3">
      <c r="A40" s="183" t="s">
        <v>86</v>
      </c>
      <c r="B40" s="183" t="s">
        <v>87</v>
      </c>
      <c r="C40" s="46" t="s">
        <v>88</v>
      </c>
      <c r="D40" s="183" t="s">
        <v>89</v>
      </c>
      <c r="E40" s="183" t="s">
        <v>22</v>
      </c>
      <c r="F40" s="183" t="s">
        <v>91</v>
      </c>
    </row>
    <row r="41" spans="1:6" x14ac:dyDescent="0.3">
      <c r="A41" s="32">
        <v>43072</v>
      </c>
      <c r="B41" s="219" t="s">
        <v>541</v>
      </c>
      <c r="C41" s="47" t="s">
        <v>134</v>
      </c>
      <c r="D41" s="155">
        <v>7300000</v>
      </c>
      <c r="E41" s="85">
        <v>1500000</v>
      </c>
      <c r="F41" s="85">
        <f>D41-E41</f>
        <v>5800000</v>
      </c>
    </row>
    <row r="42" spans="1:6" x14ac:dyDescent="0.3">
      <c r="A42" s="32">
        <v>43085</v>
      </c>
      <c r="B42" s="219" t="s">
        <v>542</v>
      </c>
      <c r="C42" s="47" t="s">
        <v>134</v>
      </c>
      <c r="D42" s="155">
        <v>8400000</v>
      </c>
      <c r="E42" s="85">
        <v>1500000</v>
      </c>
      <c r="F42" s="85">
        <f>D42-E42</f>
        <v>6900000</v>
      </c>
    </row>
    <row r="43" spans="1:6" x14ac:dyDescent="0.3">
      <c r="A43" s="32">
        <v>43091</v>
      </c>
      <c r="B43" s="219" t="s">
        <v>543</v>
      </c>
      <c r="C43" s="47" t="s">
        <v>134</v>
      </c>
      <c r="D43" s="155">
        <v>7200000</v>
      </c>
      <c r="E43" s="85">
        <v>1500000</v>
      </c>
      <c r="F43" s="85">
        <f>D43-E43</f>
        <v>5700000</v>
      </c>
    </row>
    <row r="44" spans="1:6" x14ac:dyDescent="0.3">
      <c r="A44" s="32"/>
      <c r="B44" s="169"/>
      <c r="C44" s="47"/>
      <c r="D44" s="155"/>
      <c r="E44" s="85"/>
      <c r="F44" s="85"/>
    </row>
    <row r="45" spans="1:6" x14ac:dyDescent="0.3">
      <c r="E45" s="182" t="s">
        <v>70</v>
      </c>
      <c r="F45" s="41">
        <f>SUM(F41:F44)/22260</f>
        <v>826.59478885893975</v>
      </c>
    </row>
    <row r="46" spans="1:6" ht="17.25" thickBot="1" x14ac:dyDescent="0.35">
      <c r="A46" s="91"/>
      <c r="B46" s="91"/>
      <c r="C46" s="96"/>
      <c r="D46" s="91"/>
      <c r="E46" s="91"/>
    </row>
    <row r="47" spans="1:6" x14ac:dyDescent="0.3">
      <c r="A47" s="103" t="s">
        <v>234</v>
      </c>
      <c r="B47" s="104"/>
    </row>
    <row r="48" spans="1:6" x14ac:dyDescent="0.3">
      <c r="A48" s="105" t="s">
        <v>186</v>
      </c>
      <c r="B48" s="106">
        <f>C4</f>
        <v>2101</v>
      </c>
    </row>
    <row r="49" spans="1:4" x14ac:dyDescent="0.3">
      <c r="A49" s="105" t="s">
        <v>187</v>
      </c>
      <c r="B49" s="106"/>
    </row>
    <row r="50" spans="1:4" x14ac:dyDescent="0.3">
      <c r="A50" s="150" t="s">
        <v>269</v>
      </c>
      <c r="B50" s="151">
        <f>C33</f>
        <v>150</v>
      </c>
    </row>
    <row r="51" spans="1:4" ht="17.25" thickBot="1" x14ac:dyDescent="0.35">
      <c r="A51" s="101" t="s">
        <v>189</v>
      </c>
      <c r="B51" s="107">
        <f>B48-B49+B50</f>
        <v>2251</v>
      </c>
    </row>
    <row r="52" spans="1:4" ht="17.25" thickTop="1" x14ac:dyDescent="0.3">
      <c r="A52" s="108" t="s">
        <v>188</v>
      </c>
      <c r="B52" s="109">
        <f>F45</f>
        <v>826.59478885893975</v>
      </c>
      <c r="D52" s="152"/>
    </row>
    <row r="53" spans="1:4" ht="17.25" thickBot="1" x14ac:dyDescent="0.35">
      <c r="A53" s="102" t="s">
        <v>190</v>
      </c>
      <c r="B53" s="110">
        <f>SUM(B51:B52)</f>
        <v>3077.5947888589399</v>
      </c>
      <c r="D53" s="152"/>
    </row>
  </sheetData>
  <mergeCells count="1">
    <mergeCell ref="A11:A15"/>
  </mergeCells>
  <phoneticPr fontId="3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topLeftCell="A25" workbookViewId="0">
      <selection activeCell="D51" sqref="D51"/>
    </sheetView>
  </sheetViews>
  <sheetFormatPr defaultRowHeight="16.5" x14ac:dyDescent="0.3"/>
  <cols>
    <col min="1" max="1" width="31.25" bestFit="1" customWidth="1"/>
    <col min="2" max="2" width="18.375" bestFit="1" customWidth="1"/>
    <col min="3" max="3" width="9.25" bestFit="1" customWidth="1"/>
    <col min="4" max="4" width="15" bestFit="1" customWidth="1"/>
    <col min="5" max="5" width="27" customWidth="1"/>
  </cols>
  <sheetData>
    <row r="1" spans="1:5" s="189" customFormat="1" ht="28.5" customHeight="1" x14ac:dyDescent="0.3">
      <c r="A1" s="190" t="s">
        <v>545</v>
      </c>
      <c r="C1" s="117"/>
    </row>
    <row r="2" spans="1:5" s="189" customFormat="1" x14ac:dyDescent="0.3">
      <c r="C2" s="117"/>
    </row>
    <row r="3" spans="1:5" s="189" customFormat="1" x14ac:dyDescent="0.3">
      <c r="A3" s="191" t="s">
        <v>546</v>
      </c>
      <c r="C3" s="117"/>
    </row>
    <row r="4" spans="1:5" s="189" customFormat="1" ht="18" customHeight="1" x14ac:dyDescent="0.3">
      <c r="A4" s="192" t="s">
        <v>547</v>
      </c>
      <c r="B4" s="193" t="s">
        <v>548</v>
      </c>
      <c r="C4" s="210">
        <v>1305</v>
      </c>
      <c r="D4" s="195"/>
      <c r="E4" s="195"/>
    </row>
    <row r="5" spans="1:5" s="189" customFormat="1" ht="18" customHeight="1" x14ac:dyDescent="0.3">
      <c r="A5" s="193" t="s">
        <v>549</v>
      </c>
      <c r="B5" s="193" t="s">
        <v>548</v>
      </c>
      <c r="C5" s="210"/>
      <c r="D5" s="195"/>
      <c r="E5" s="195"/>
    </row>
    <row r="6" spans="1:5" s="189" customFormat="1" ht="18" customHeight="1" x14ac:dyDescent="0.3">
      <c r="A6" s="193" t="s">
        <v>550</v>
      </c>
      <c r="B6" s="193" t="s">
        <v>551</v>
      </c>
      <c r="C6" s="210"/>
      <c r="D6" s="195"/>
      <c r="E6" s="195"/>
    </row>
    <row r="7" spans="1:5" s="189" customFormat="1" x14ac:dyDescent="0.3">
      <c r="B7" s="196" t="s">
        <v>552</v>
      </c>
      <c r="C7" s="197">
        <v>1305</v>
      </c>
      <c r="D7" s="195"/>
      <c r="E7" s="195"/>
    </row>
    <row r="8" spans="1:5" s="189" customFormat="1" x14ac:dyDescent="0.3">
      <c r="B8" s="196"/>
      <c r="C8" s="198"/>
      <c r="D8" s="195"/>
      <c r="E8" s="195"/>
    </row>
    <row r="9" spans="1:5" s="189" customFormat="1" x14ac:dyDescent="0.3">
      <c r="B9" s="195"/>
      <c r="C9" s="199"/>
      <c r="D9" s="195"/>
      <c r="E9" s="195"/>
    </row>
    <row r="10" spans="1:5" s="189" customFormat="1" x14ac:dyDescent="0.3">
      <c r="A10" s="191" t="s">
        <v>553</v>
      </c>
      <c r="B10" s="195"/>
      <c r="C10" s="199"/>
      <c r="D10" s="195"/>
      <c r="E10" s="195"/>
    </row>
    <row r="11" spans="1:5" s="189" customFormat="1" ht="18" customHeight="1" x14ac:dyDescent="0.3">
      <c r="A11" s="220" t="s">
        <v>554</v>
      </c>
      <c r="B11" s="193" t="s">
        <v>555</v>
      </c>
      <c r="C11" s="200">
        <v>350</v>
      </c>
      <c r="D11" s="195"/>
      <c r="E11" s="195"/>
    </row>
    <row r="12" spans="1:5" s="189" customFormat="1" ht="18" customHeight="1" x14ac:dyDescent="0.3">
      <c r="A12" s="221"/>
      <c r="B12" s="193" t="s">
        <v>556</v>
      </c>
      <c r="C12" s="200">
        <v>60</v>
      </c>
    </row>
    <row r="13" spans="1:5" s="189" customFormat="1" ht="18" customHeight="1" x14ac:dyDescent="0.3">
      <c r="A13" s="221"/>
      <c r="B13" s="193" t="s">
        <v>557</v>
      </c>
      <c r="C13" s="200">
        <v>150</v>
      </c>
    </row>
    <row r="14" spans="1:5" s="189" customFormat="1" ht="18" customHeight="1" x14ac:dyDescent="0.3">
      <c r="A14" s="221"/>
      <c r="B14" s="193" t="s">
        <v>558</v>
      </c>
      <c r="C14" s="200">
        <v>300</v>
      </c>
    </row>
    <row r="15" spans="1:5" s="189" customFormat="1" ht="18" customHeight="1" x14ac:dyDescent="0.3">
      <c r="A15" s="222"/>
      <c r="B15" s="193" t="s">
        <v>559</v>
      </c>
      <c r="C15" s="200">
        <v>50</v>
      </c>
    </row>
    <row r="16" spans="1:5" s="189" customFormat="1" ht="18" customHeight="1" x14ac:dyDescent="0.3">
      <c r="A16" s="193" t="s">
        <v>560</v>
      </c>
      <c r="B16" s="193" t="s">
        <v>561</v>
      </c>
      <c r="C16" s="200">
        <v>250</v>
      </c>
    </row>
    <row r="17" spans="1:4" s="189" customFormat="1" x14ac:dyDescent="0.3">
      <c r="B17" s="201" t="s">
        <v>562</v>
      </c>
      <c r="C17" s="202">
        <v>1160</v>
      </c>
    </row>
    <row r="18" spans="1:4" s="189" customFormat="1" x14ac:dyDescent="0.3">
      <c r="C18" s="117"/>
    </row>
    <row r="19" spans="1:4" s="189" customFormat="1" x14ac:dyDescent="0.3">
      <c r="C19" s="117"/>
    </row>
    <row r="20" spans="1:4" s="189" customFormat="1" x14ac:dyDescent="0.3">
      <c r="A20" s="191" t="s">
        <v>563</v>
      </c>
      <c r="B20" s="203" t="s">
        <v>564</v>
      </c>
      <c r="C20" s="204"/>
    </row>
    <row r="21" spans="1:4" s="189" customFormat="1" x14ac:dyDescent="0.3">
      <c r="C21" s="117"/>
    </row>
    <row r="22" spans="1:4" s="189" customFormat="1" x14ac:dyDescent="0.3">
      <c r="C22" s="117"/>
    </row>
    <row r="23" spans="1:4" s="189" customFormat="1" x14ac:dyDescent="0.3">
      <c r="C23" s="117"/>
    </row>
    <row r="24" spans="1:4" s="189" customFormat="1" x14ac:dyDescent="0.3">
      <c r="A24" s="191" t="s">
        <v>565</v>
      </c>
      <c r="C24" s="117"/>
    </row>
    <row r="25" spans="1:4" s="189" customFormat="1" x14ac:dyDescent="0.3">
      <c r="A25" s="192" t="s">
        <v>566</v>
      </c>
      <c r="B25" s="205" t="s">
        <v>567</v>
      </c>
      <c r="C25" s="206">
        <v>72</v>
      </c>
    </row>
    <row r="26" spans="1:4" s="189" customFormat="1" x14ac:dyDescent="0.3">
      <c r="A26" s="193" t="s">
        <v>568</v>
      </c>
      <c r="B26" s="205" t="s">
        <v>569</v>
      </c>
      <c r="C26" s="206">
        <v>73</v>
      </c>
      <c r="D26" s="189" t="s">
        <v>570</v>
      </c>
    </row>
    <row r="27" spans="1:4" s="189" customFormat="1" x14ac:dyDescent="0.3">
      <c r="C27" s="117"/>
    </row>
    <row r="28" spans="1:4" s="189" customFormat="1" x14ac:dyDescent="0.3">
      <c r="A28" s="189" t="s">
        <v>571</v>
      </c>
      <c r="C28" s="117"/>
    </row>
    <row r="29" spans="1:4" s="189" customFormat="1" x14ac:dyDescent="0.3">
      <c r="A29" s="203" t="s">
        <v>572</v>
      </c>
      <c r="B29" s="203"/>
      <c r="C29" s="117"/>
    </row>
    <row r="30" spans="1:4" s="189" customFormat="1" x14ac:dyDescent="0.3">
      <c r="A30" s="192" t="s">
        <v>573</v>
      </c>
      <c r="B30" s="194" t="s">
        <v>574</v>
      </c>
      <c r="C30" s="207"/>
    </row>
    <row r="31" spans="1:4" s="189" customFormat="1" x14ac:dyDescent="0.3">
      <c r="A31" s="192" t="s">
        <v>575</v>
      </c>
      <c r="B31" s="194"/>
      <c r="C31" s="207"/>
    </row>
    <row r="32" spans="1:4" s="189" customFormat="1" x14ac:dyDescent="0.3">
      <c r="A32" s="192" t="s">
        <v>576</v>
      </c>
      <c r="B32" s="194"/>
      <c r="C32" s="207"/>
    </row>
    <row r="33" spans="1:5" s="189" customFormat="1" x14ac:dyDescent="0.3">
      <c r="A33" s="203"/>
      <c r="B33" s="208"/>
      <c r="C33" s="209">
        <f>SUM(C30:C32)</f>
        <v>0</v>
      </c>
      <c r="D33" s="189" t="s">
        <v>264</v>
      </c>
    </row>
    <row r="34" spans="1:5" s="189" customFormat="1" x14ac:dyDescent="0.3">
      <c r="C34" s="117"/>
    </row>
    <row r="35" spans="1:5" s="189" customFormat="1" x14ac:dyDescent="0.3">
      <c r="C35" s="117"/>
    </row>
    <row r="36" spans="1:5" s="189" customFormat="1" ht="17.25" thickBot="1" x14ac:dyDescent="0.35">
      <c r="C36" s="117"/>
    </row>
    <row r="37" spans="1:5" s="189" customFormat="1" x14ac:dyDescent="0.3">
      <c r="B37" s="215" t="s">
        <v>392</v>
      </c>
      <c r="C37" s="215" t="s">
        <v>128</v>
      </c>
      <c r="D37" s="211" t="s">
        <v>129</v>
      </c>
      <c r="E37" s="213" t="s">
        <v>395</v>
      </c>
    </row>
    <row r="38" spans="1:5" s="189" customFormat="1" ht="17.25" thickBot="1" x14ac:dyDescent="0.35">
      <c r="B38" s="216">
        <v>908</v>
      </c>
      <c r="C38" s="216">
        <f>C26</f>
        <v>73</v>
      </c>
      <c r="D38" s="212">
        <f>C33</f>
        <v>0</v>
      </c>
      <c r="E38" s="214">
        <v>835</v>
      </c>
    </row>
    <row r="40" spans="1:5" x14ac:dyDescent="0.3">
      <c r="A40" s="218" t="s">
        <v>87</v>
      </c>
      <c r="B40" s="46" t="s">
        <v>88</v>
      </c>
      <c r="C40" s="218" t="s">
        <v>89</v>
      </c>
      <c r="D40" s="218" t="s">
        <v>22</v>
      </c>
      <c r="E40" s="218" t="s">
        <v>91</v>
      </c>
    </row>
    <row r="41" spans="1:5" x14ac:dyDescent="0.3">
      <c r="A41" s="237" t="s">
        <v>577</v>
      </c>
      <c r="B41" s="47" t="s">
        <v>134</v>
      </c>
      <c r="C41" s="155">
        <v>7700000</v>
      </c>
      <c r="D41" s="85">
        <v>1000000</v>
      </c>
      <c r="E41" s="85">
        <f>C41-D41</f>
        <v>6700000</v>
      </c>
    </row>
    <row r="42" spans="1:5" x14ac:dyDescent="0.3">
      <c r="A42" s="237" t="s">
        <v>578</v>
      </c>
      <c r="B42" s="47" t="s">
        <v>134</v>
      </c>
      <c r="C42" s="155">
        <v>7000000</v>
      </c>
      <c r="D42" s="85">
        <v>1000000</v>
      </c>
      <c r="E42" s="85">
        <f>C42-D42</f>
        <v>6000000</v>
      </c>
    </row>
    <row r="43" spans="1:5" x14ac:dyDescent="0.3">
      <c r="A43" s="237" t="s">
        <v>579</v>
      </c>
      <c r="B43" s="47" t="s">
        <v>581</v>
      </c>
      <c r="C43" s="155">
        <v>2000000</v>
      </c>
      <c r="D43" s="85"/>
      <c r="E43" s="85">
        <f>C43-D43</f>
        <v>2000000</v>
      </c>
    </row>
    <row r="44" spans="1:5" x14ac:dyDescent="0.3">
      <c r="A44" s="237" t="s">
        <v>580</v>
      </c>
      <c r="B44" s="47" t="s">
        <v>134</v>
      </c>
      <c r="C44" s="155">
        <v>8300000</v>
      </c>
      <c r="D44" s="85">
        <v>1000000</v>
      </c>
      <c r="E44" s="85">
        <f>C44-D44</f>
        <v>7300000</v>
      </c>
    </row>
    <row r="45" spans="1:5" x14ac:dyDescent="0.3">
      <c r="A45" s="189"/>
      <c r="B45" s="189"/>
      <c r="C45" s="117"/>
      <c r="D45" s="217" t="s">
        <v>70</v>
      </c>
      <c r="E45" s="41">
        <f>SUM(E41:E44)/22260</f>
        <v>988.3198562443846</v>
      </c>
    </row>
    <row r="46" spans="1:5" ht="17.25" thickBot="1" x14ac:dyDescent="0.35">
      <c r="A46" s="91"/>
      <c r="B46" s="91"/>
      <c r="C46" s="96"/>
      <c r="D46" s="91"/>
      <c r="E46" s="91"/>
    </row>
    <row r="47" spans="1:5" x14ac:dyDescent="0.3">
      <c r="A47" s="103" t="s">
        <v>234</v>
      </c>
      <c r="B47" s="104"/>
      <c r="C47" s="117"/>
      <c r="D47" s="189"/>
      <c r="E47" s="189"/>
    </row>
    <row r="48" spans="1:5" x14ac:dyDescent="0.3">
      <c r="A48" s="105" t="s">
        <v>186</v>
      </c>
      <c r="B48" s="106">
        <f>C4</f>
        <v>1305</v>
      </c>
      <c r="C48" s="117"/>
      <c r="D48" s="189"/>
      <c r="E48" s="189"/>
    </row>
    <row r="49" spans="1:5" x14ac:dyDescent="0.3">
      <c r="A49" s="105" t="s">
        <v>187</v>
      </c>
      <c r="B49" s="106">
        <v>0</v>
      </c>
      <c r="C49" s="117"/>
      <c r="D49" s="189"/>
      <c r="E49" s="189"/>
    </row>
    <row r="50" spans="1:5" x14ac:dyDescent="0.3">
      <c r="A50" s="150" t="s">
        <v>269</v>
      </c>
      <c r="B50" s="151">
        <f>C33</f>
        <v>0</v>
      </c>
      <c r="C50" s="117"/>
      <c r="D50" s="189"/>
      <c r="E50" s="189"/>
    </row>
    <row r="51" spans="1:5" ht="17.25" thickBot="1" x14ac:dyDescent="0.35">
      <c r="A51" s="101" t="s">
        <v>189</v>
      </c>
      <c r="B51" s="107">
        <f>B48-B49+B50</f>
        <v>1305</v>
      </c>
      <c r="C51" s="117"/>
      <c r="D51" s="189"/>
      <c r="E51" s="189"/>
    </row>
    <row r="52" spans="1:5" ht="17.25" thickTop="1" x14ac:dyDescent="0.3">
      <c r="A52" s="108" t="s">
        <v>188</v>
      </c>
      <c r="B52" s="109">
        <f>E45</f>
        <v>988.3198562443846</v>
      </c>
      <c r="C52" s="117"/>
      <c r="D52" s="152"/>
      <c r="E52" s="189"/>
    </row>
    <row r="53" spans="1:5" ht="17.25" thickBot="1" x14ac:dyDescent="0.35">
      <c r="A53" s="102" t="s">
        <v>190</v>
      </c>
      <c r="B53" s="110">
        <f>SUM(B51:B52)</f>
        <v>2293.3198562443845</v>
      </c>
      <c r="C53" s="117"/>
      <c r="D53" s="152"/>
      <c r="E53" s="189"/>
    </row>
  </sheetData>
  <mergeCells count="1">
    <mergeCell ref="A11:A15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5" workbookViewId="0">
      <selection activeCell="E56" sqref="E56"/>
    </sheetView>
  </sheetViews>
  <sheetFormatPr defaultRowHeight="16.5" x14ac:dyDescent="0.3"/>
  <cols>
    <col min="1" max="1" width="14.5" customWidth="1"/>
    <col min="2" max="2" width="23.5" customWidth="1"/>
    <col min="3" max="3" width="11.75" style="2" customWidth="1"/>
    <col min="4" max="4" width="11.375" customWidth="1"/>
    <col min="5" max="5" width="22.75" customWidth="1"/>
    <col min="6" max="6" width="11" bestFit="1" customWidth="1"/>
  </cols>
  <sheetData>
    <row r="1" spans="1:5" ht="28.5" customHeight="1" x14ac:dyDescent="0.3">
      <c r="A1" s="1" t="s">
        <v>46</v>
      </c>
    </row>
    <row r="3" spans="1:5" x14ac:dyDescent="0.3">
      <c r="A3" s="3" t="s">
        <v>33</v>
      </c>
    </row>
    <row r="4" spans="1:5" ht="18" customHeight="1" x14ac:dyDescent="0.3">
      <c r="A4" s="4" t="s">
        <v>32</v>
      </c>
      <c r="B4" s="5" t="s">
        <v>45</v>
      </c>
      <c r="C4" s="23">
        <v>1395</v>
      </c>
      <c r="D4" s="7"/>
      <c r="E4" s="7"/>
    </row>
    <row r="5" spans="1:5" ht="18" customHeight="1" x14ac:dyDescent="0.3">
      <c r="A5" s="5" t="s">
        <v>31</v>
      </c>
      <c r="B5" s="5" t="s">
        <v>45</v>
      </c>
      <c r="C5" s="23">
        <v>21</v>
      </c>
      <c r="D5" s="7"/>
      <c r="E5" s="7"/>
    </row>
    <row r="6" spans="1:5" ht="18" customHeight="1" x14ac:dyDescent="0.3">
      <c r="A6" s="5" t="s">
        <v>29</v>
      </c>
      <c r="B6" s="5" t="s">
        <v>28</v>
      </c>
      <c r="C6" s="23">
        <v>70</v>
      </c>
      <c r="D6" s="7"/>
      <c r="E6" s="7"/>
    </row>
    <row r="7" spans="1:5" x14ac:dyDescent="0.3">
      <c r="B7" s="8" t="s">
        <v>27</v>
      </c>
      <c r="C7" s="9">
        <f>SUM(C4:C6)</f>
        <v>1486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26</v>
      </c>
      <c r="B10" s="7"/>
      <c r="C10" s="11"/>
      <c r="D10" s="7"/>
      <c r="E10" s="7"/>
    </row>
    <row r="11" spans="1:5" ht="18" customHeight="1" x14ac:dyDescent="0.3">
      <c r="A11" s="220" t="s">
        <v>25</v>
      </c>
      <c r="B11" s="5" t="s">
        <v>24</v>
      </c>
      <c r="C11" s="12">
        <v>350</v>
      </c>
      <c r="D11" s="7"/>
      <c r="E11" s="7"/>
    </row>
    <row r="12" spans="1:5" ht="18" customHeight="1" x14ac:dyDescent="0.3">
      <c r="A12" s="221"/>
      <c r="B12" s="5" t="s">
        <v>23</v>
      </c>
      <c r="C12" s="12">
        <v>70</v>
      </c>
    </row>
    <row r="13" spans="1:5" ht="18" customHeight="1" x14ac:dyDescent="0.3">
      <c r="A13" s="221"/>
      <c r="B13" s="5" t="s">
        <v>22</v>
      </c>
      <c r="C13" s="12">
        <v>110</v>
      </c>
    </row>
    <row r="14" spans="1:5" ht="18" customHeight="1" x14ac:dyDescent="0.3">
      <c r="A14" s="221"/>
      <c r="B14" s="5" t="s">
        <v>21</v>
      </c>
      <c r="C14" s="12">
        <v>300</v>
      </c>
    </row>
    <row r="15" spans="1:5" ht="18" customHeight="1" x14ac:dyDescent="0.3">
      <c r="A15" s="222"/>
      <c r="B15" s="5" t="s">
        <v>20</v>
      </c>
      <c r="C15" s="12">
        <v>50</v>
      </c>
    </row>
    <row r="16" spans="1:5" ht="18" customHeight="1" x14ac:dyDescent="0.3">
      <c r="A16" s="5" t="s">
        <v>19</v>
      </c>
      <c r="B16" s="5" t="s">
        <v>18</v>
      </c>
      <c r="C16" s="12">
        <v>250</v>
      </c>
    </row>
    <row r="17" spans="1:4" x14ac:dyDescent="0.3">
      <c r="B17" s="13" t="s">
        <v>17</v>
      </c>
      <c r="C17" s="14">
        <f>SUM(C11:C16)</f>
        <v>1130</v>
      </c>
    </row>
    <row r="20" spans="1:4" x14ac:dyDescent="0.3">
      <c r="A20" s="3" t="s">
        <v>16</v>
      </c>
      <c r="B20" s="15" t="s">
        <v>15</v>
      </c>
      <c r="C20" s="16">
        <f>C7-C17</f>
        <v>356</v>
      </c>
    </row>
    <row r="24" spans="1:4" x14ac:dyDescent="0.3">
      <c r="A24" s="3" t="s">
        <v>14</v>
      </c>
    </row>
    <row r="25" spans="1:4" ht="20.100000000000001" customHeight="1" x14ac:dyDescent="0.3">
      <c r="A25" s="4" t="s">
        <v>13</v>
      </c>
      <c r="B25" s="17" t="s">
        <v>12</v>
      </c>
      <c r="C25" s="18">
        <f>C20/2</f>
        <v>178</v>
      </c>
    </row>
    <row r="26" spans="1:4" ht="20.100000000000001" customHeight="1" x14ac:dyDescent="0.3">
      <c r="A26" s="5" t="s">
        <v>11</v>
      </c>
      <c r="B26" s="17" t="s">
        <v>10</v>
      </c>
      <c r="C26" s="18">
        <f>C20/2</f>
        <v>178</v>
      </c>
      <c r="D26" t="s">
        <v>9</v>
      </c>
    </row>
    <row r="28" spans="1:4" x14ac:dyDescent="0.3">
      <c r="A28" t="s">
        <v>8</v>
      </c>
    </row>
    <row r="29" spans="1:4" x14ac:dyDescent="0.3">
      <c r="A29" s="15" t="s">
        <v>7</v>
      </c>
      <c r="B29" s="15"/>
    </row>
    <row r="30" spans="1:4" ht="18" customHeight="1" x14ac:dyDescent="0.3">
      <c r="A30" s="4" t="s">
        <v>6</v>
      </c>
      <c r="B30" s="6" t="s">
        <v>5</v>
      </c>
      <c r="C30" s="19"/>
    </row>
    <row r="31" spans="1:4" ht="18" customHeight="1" x14ac:dyDescent="0.3">
      <c r="A31" s="4" t="s">
        <v>4</v>
      </c>
      <c r="B31" s="6" t="s">
        <v>3</v>
      </c>
      <c r="C31" s="19">
        <v>21</v>
      </c>
    </row>
    <row r="32" spans="1:4" ht="18" customHeight="1" x14ac:dyDescent="0.3">
      <c r="A32" s="4" t="s">
        <v>2</v>
      </c>
      <c r="B32" s="6" t="s">
        <v>1</v>
      </c>
      <c r="C32" s="19"/>
    </row>
    <row r="33" spans="1:6" x14ac:dyDescent="0.3">
      <c r="A33" s="15"/>
      <c r="B33" s="20"/>
      <c r="C33" s="21">
        <f>SUM(C30:C32)</f>
        <v>21</v>
      </c>
      <c r="D33" t="s">
        <v>0</v>
      </c>
    </row>
    <row r="36" spans="1:6" ht="17.25" thickBot="1" x14ac:dyDescent="0.35"/>
    <row r="37" spans="1:6" x14ac:dyDescent="0.3">
      <c r="C37" s="28" t="s">
        <v>35</v>
      </c>
      <c r="D37" s="24" t="s">
        <v>39</v>
      </c>
      <c r="E37" s="26" t="s">
        <v>36</v>
      </c>
    </row>
    <row r="38" spans="1:6" ht="17.25" thickBot="1" x14ac:dyDescent="0.35">
      <c r="C38" s="29">
        <f>C26</f>
        <v>178</v>
      </c>
      <c r="D38" s="25">
        <f>C33</f>
        <v>21</v>
      </c>
      <c r="E38" s="27">
        <f>C38-D38</f>
        <v>157</v>
      </c>
    </row>
    <row r="40" spans="1:6" x14ac:dyDescent="0.3">
      <c r="A40" t="s">
        <v>58</v>
      </c>
    </row>
    <row r="41" spans="1:6" x14ac:dyDescent="0.3">
      <c r="A41" s="33" t="s">
        <v>86</v>
      </c>
      <c r="B41" s="33" t="s">
        <v>87</v>
      </c>
      <c r="C41" s="46" t="s">
        <v>88</v>
      </c>
      <c r="D41" s="33" t="s">
        <v>89</v>
      </c>
      <c r="E41" s="33" t="s">
        <v>90</v>
      </c>
      <c r="F41" s="33" t="s">
        <v>91</v>
      </c>
    </row>
    <row r="42" spans="1:6" x14ac:dyDescent="0.3">
      <c r="A42" s="32">
        <v>42067</v>
      </c>
      <c r="B42" s="33" t="s">
        <v>61</v>
      </c>
      <c r="C42" s="33" t="s">
        <v>62</v>
      </c>
      <c r="D42" s="34">
        <v>4200000</v>
      </c>
      <c r="E42" s="232">
        <v>635000</v>
      </c>
      <c r="F42" s="233">
        <f>SUM(D42:D46)-E42</f>
        <v>29665000</v>
      </c>
    </row>
    <row r="43" spans="1:6" x14ac:dyDescent="0.3">
      <c r="A43" s="32">
        <v>42068</v>
      </c>
      <c r="B43" s="33" t="s">
        <v>63</v>
      </c>
      <c r="C43" s="33" t="s">
        <v>48</v>
      </c>
      <c r="D43" s="34">
        <v>7800000</v>
      </c>
      <c r="E43" s="232"/>
      <c r="F43" s="233"/>
    </row>
    <row r="44" spans="1:6" x14ac:dyDescent="0.3">
      <c r="A44" s="32">
        <v>42075</v>
      </c>
      <c r="B44" s="33" t="s">
        <v>64</v>
      </c>
      <c r="C44" s="33" t="s">
        <v>62</v>
      </c>
      <c r="D44" s="34">
        <v>4200000</v>
      </c>
      <c r="E44" s="232"/>
      <c r="F44" s="233"/>
    </row>
    <row r="45" spans="1:6" x14ac:dyDescent="0.3">
      <c r="A45" s="32">
        <v>42077</v>
      </c>
      <c r="B45" s="33" t="s">
        <v>65</v>
      </c>
      <c r="C45" s="33" t="s">
        <v>50</v>
      </c>
      <c r="D45" s="34">
        <v>6300000</v>
      </c>
      <c r="E45" s="232"/>
      <c r="F45" s="233"/>
    </row>
    <row r="46" spans="1:6" x14ac:dyDescent="0.3">
      <c r="A46" s="32">
        <v>42080</v>
      </c>
      <c r="B46" s="33" t="s">
        <v>66</v>
      </c>
      <c r="C46" s="33" t="s">
        <v>48</v>
      </c>
      <c r="D46" s="34">
        <v>7800000</v>
      </c>
      <c r="E46" s="232"/>
      <c r="F46" s="233"/>
    </row>
    <row r="47" spans="1:6" x14ac:dyDescent="0.3">
      <c r="C47" s="231" t="s">
        <v>94</v>
      </c>
      <c r="D47" s="231"/>
    </row>
    <row r="49" spans="1:2" x14ac:dyDescent="0.3">
      <c r="A49" t="s">
        <v>67</v>
      </c>
    </row>
    <row r="50" spans="1:2" x14ac:dyDescent="0.3">
      <c r="A50" t="s">
        <v>72</v>
      </c>
      <c r="B50" s="2">
        <f>C7-C26</f>
        <v>1308</v>
      </c>
    </row>
    <row r="51" spans="1:2" x14ac:dyDescent="0.3">
      <c r="A51" t="s">
        <v>136</v>
      </c>
      <c r="B51" s="2">
        <f>1380</f>
        <v>1380</v>
      </c>
    </row>
    <row r="52" spans="1:2" x14ac:dyDescent="0.3">
      <c r="A52" s="37" t="s">
        <v>137</v>
      </c>
      <c r="B52" s="2">
        <f>B50+B51</f>
        <v>2688</v>
      </c>
    </row>
  </sheetData>
  <mergeCells count="4">
    <mergeCell ref="A11:A15"/>
    <mergeCell ref="C47:D47"/>
    <mergeCell ref="E42:E46"/>
    <mergeCell ref="F42:F46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25" workbookViewId="0">
      <selection activeCell="B47" sqref="B47"/>
    </sheetView>
  </sheetViews>
  <sheetFormatPr defaultRowHeight="16.5" x14ac:dyDescent="0.3"/>
  <cols>
    <col min="1" max="1" width="15.5" customWidth="1"/>
    <col min="2" max="2" width="23.5" customWidth="1"/>
    <col min="3" max="3" width="11.75" style="2" customWidth="1"/>
    <col min="4" max="4" width="11.375" customWidth="1"/>
    <col min="5" max="5" width="22.75" customWidth="1"/>
    <col min="6" max="6" width="11" bestFit="1" customWidth="1"/>
  </cols>
  <sheetData>
    <row r="1" spans="1:5" ht="28.5" customHeight="1" x14ac:dyDescent="0.3">
      <c r="A1" s="1" t="s">
        <v>85</v>
      </c>
    </row>
    <row r="3" spans="1:5" x14ac:dyDescent="0.3">
      <c r="A3" s="3" t="s">
        <v>33</v>
      </c>
    </row>
    <row r="4" spans="1:5" ht="18" customHeight="1" x14ac:dyDescent="0.3">
      <c r="A4" s="4" t="s">
        <v>32</v>
      </c>
      <c r="B4" s="5" t="s">
        <v>109</v>
      </c>
      <c r="C4" s="23">
        <v>1185</v>
      </c>
      <c r="D4" s="7"/>
      <c r="E4" s="7"/>
    </row>
    <row r="5" spans="1:5" ht="18" customHeight="1" x14ac:dyDescent="0.3">
      <c r="A5" s="5" t="s">
        <v>31</v>
      </c>
      <c r="B5" s="5" t="s">
        <v>109</v>
      </c>
      <c r="C5" s="23">
        <v>68</v>
      </c>
      <c r="D5" s="7"/>
      <c r="E5" s="7"/>
    </row>
    <row r="6" spans="1:5" ht="18" customHeight="1" x14ac:dyDescent="0.3">
      <c r="A6" s="5" t="s">
        <v>29</v>
      </c>
      <c r="B6" s="5" t="s">
        <v>28</v>
      </c>
      <c r="C6" s="23">
        <v>30</v>
      </c>
      <c r="D6" s="7"/>
      <c r="E6" s="7"/>
    </row>
    <row r="7" spans="1:5" x14ac:dyDescent="0.3">
      <c r="B7" s="8" t="s">
        <v>27</v>
      </c>
      <c r="C7" s="9">
        <f>SUM(C4:C6)</f>
        <v>1283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26</v>
      </c>
      <c r="B10" s="7"/>
      <c r="C10" s="11"/>
      <c r="D10" s="7"/>
      <c r="E10" s="7"/>
    </row>
    <row r="11" spans="1:5" ht="18" customHeight="1" x14ac:dyDescent="0.3">
      <c r="A11" s="220" t="s">
        <v>25</v>
      </c>
      <c r="B11" s="5" t="s">
        <v>24</v>
      </c>
      <c r="C11" s="12">
        <v>350</v>
      </c>
      <c r="D11" s="7"/>
      <c r="E11" s="7"/>
    </row>
    <row r="12" spans="1:5" ht="18" customHeight="1" x14ac:dyDescent="0.3">
      <c r="A12" s="221"/>
      <c r="B12" s="5" t="s">
        <v>23</v>
      </c>
      <c r="C12" s="12">
        <v>60</v>
      </c>
    </row>
    <row r="13" spans="1:5" ht="18" customHeight="1" x14ac:dyDescent="0.3">
      <c r="A13" s="221"/>
      <c r="B13" s="5" t="s">
        <v>22</v>
      </c>
      <c r="C13" s="12">
        <v>100</v>
      </c>
    </row>
    <row r="14" spans="1:5" ht="18" customHeight="1" x14ac:dyDescent="0.3">
      <c r="A14" s="221"/>
      <c r="B14" s="5" t="s">
        <v>21</v>
      </c>
      <c r="C14" s="12">
        <v>300</v>
      </c>
    </row>
    <row r="15" spans="1:5" ht="18" customHeight="1" x14ac:dyDescent="0.3">
      <c r="A15" s="222"/>
      <c r="B15" s="5" t="s">
        <v>20</v>
      </c>
      <c r="C15" s="12">
        <v>50</v>
      </c>
    </row>
    <row r="16" spans="1:5" ht="18" customHeight="1" x14ac:dyDescent="0.3">
      <c r="A16" s="5" t="s">
        <v>19</v>
      </c>
      <c r="B16" s="5" t="s">
        <v>18</v>
      </c>
      <c r="C16" s="12">
        <v>250</v>
      </c>
    </row>
    <row r="17" spans="1:4" x14ac:dyDescent="0.3">
      <c r="B17" s="13" t="s">
        <v>17</v>
      </c>
      <c r="C17" s="14">
        <f>SUM(C11:C16)</f>
        <v>1110</v>
      </c>
    </row>
    <row r="20" spans="1:4" x14ac:dyDescent="0.3">
      <c r="A20" s="3" t="s">
        <v>16</v>
      </c>
      <c r="B20" s="15" t="s">
        <v>15</v>
      </c>
      <c r="C20" s="16">
        <f>C7-C17</f>
        <v>173</v>
      </c>
    </row>
    <row r="24" spans="1:4" x14ac:dyDescent="0.3">
      <c r="A24" s="3" t="s">
        <v>14</v>
      </c>
    </row>
    <row r="25" spans="1:4" ht="20.100000000000001" customHeight="1" x14ac:dyDescent="0.3">
      <c r="A25" s="4" t="s">
        <v>95</v>
      </c>
      <c r="B25" s="17" t="s">
        <v>12</v>
      </c>
      <c r="C25" s="18">
        <f>C20/2</f>
        <v>86.5</v>
      </c>
    </row>
    <row r="26" spans="1:4" ht="20.100000000000001" customHeight="1" x14ac:dyDescent="0.3">
      <c r="A26" s="5" t="s">
        <v>11</v>
      </c>
      <c r="B26" s="17" t="s">
        <v>104</v>
      </c>
      <c r="C26" s="18">
        <f>C20/2</f>
        <v>86.5</v>
      </c>
      <c r="D26" t="s">
        <v>9</v>
      </c>
    </row>
    <row r="28" spans="1:4" x14ac:dyDescent="0.3">
      <c r="A28" t="s">
        <v>105</v>
      </c>
    </row>
    <row r="29" spans="1:4" x14ac:dyDescent="0.3">
      <c r="A29" s="15" t="s">
        <v>7</v>
      </c>
      <c r="B29" s="15"/>
    </row>
    <row r="30" spans="1:4" ht="18" customHeight="1" x14ac:dyDescent="0.3">
      <c r="A30" s="4" t="s">
        <v>6</v>
      </c>
      <c r="B30" s="6" t="s">
        <v>5</v>
      </c>
      <c r="C30" s="19"/>
    </row>
    <row r="31" spans="1:4" ht="18" customHeight="1" x14ac:dyDescent="0.3">
      <c r="A31" s="4" t="s">
        <v>4</v>
      </c>
      <c r="B31" s="6" t="s">
        <v>44</v>
      </c>
      <c r="C31" s="19">
        <v>68</v>
      </c>
    </row>
    <row r="32" spans="1:4" ht="18" customHeight="1" x14ac:dyDescent="0.3">
      <c r="A32" s="4" t="s">
        <v>2</v>
      </c>
      <c r="B32" s="6" t="s">
        <v>44</v>
      </c>
      <c r="C32" s="19"/>
    </row>
    <row r="33" spans="1:6" x14ac:dyDescent="0.3">
      <c r="A33" s="15"/>
      <c r="B33" s="20"/>
      <c r="C33" s="21">
        <f>SUM(C30:C32)</f>
        <v>68</v>
      </c>
      <c r="D33" t="s">
        <v>0</v>
      </c>
    </row>
    <row r="36" spans="1:6" ht="17.25" thickBot="1" x14ac:dyDescent="0.35"/>
    <row r="37" spans="1:6" x14ac:dyDescent="0.3">
      <c r="C37" s="28" t="s">
        <v>35</v>
      </c>
      <c r="D37" s="24" t="s">
        <v>39</v>
      </c>
      <c r="E37" s="26" t="s">
        <v>36</v>
      </c>
    </row>
    <row r="38" spans="1:6" ht="17.25" thickBot="1" x14ac:dyDescent="0.35">
      <c r="C38" s="29">
        <v>87</v>
      </c>
      <c r="D38" s="25">
        <v>68</v>
      </c>
      <c r="E38" s="27">
        <f>C38-D38</f>
        <v>19</v>
      </c>
    </row>
    <row r="40" spans="1:6" x14ac:dyDescent="0.3">
      <c r="A40" t="s">
        <v>58</v>
      </c>
    </row>
    <row r="41" spans="1:6" x14ac:dyDescent="0.3">
      <c r="A41" s="33" t="s">
        <v>86</v>
      </c>
      <c r="B41" s="33" t="s">
        <v>87</v>
      </c>
      <c r="C41" s="46" t="s">
        <v>88</v>
      </c>
      <c r="D41" s="33" t="s">
        <v>89</v>
      </c>
      <c r="E41" s="33" t="s">
        <v>90</v>
      </c>
      <c r="F41" s="33" t="s">
        <v>91</v>
      </c>
    </row>
    <row r="42" spans="1:6" x14ac:dyDescent="0.3">
      <c r="A42" s="32">
        <v>42099</v>
      </c>
      <c r="B42" s="33" t="s">
        <v>68</v>
      </c>
      <c r="C42" s="33" t="s">
        <v>48</v>
      </c>
      <c r="D42" s="34">
        <v>6720000</v>
      </c>
      <c r="E42" s="234">
        <v>1635000</v>
      </c>
      <c r="F42" s="233">
        <f>SUM(D42:D43)-E42</f>
        <v>11805000</v>
      </c>
    </row>
    <row r="43" spans="1:6" x14ac:dyDescent="0.3">
      <c r="A43" s="32">
        <v>42102</v>
      </c>
      <c r="B43" s="33" t="s">
        <v>69</v>
      </c>
      <c r="C43" s="33" t="s">
        <v>48</v>
      </c>
      <c r="D43" s="34">
        <v>6720000</v>
      </c>
      <c r="E43" s="230"/>
      <c r="F43" s="233"/>
    </row>
    <row r="44" spans="1:6" x14ac:dyDescent="0.3">
      <c r="C44" s="40" t="s">
        <v>70</v>
      </c>
      <c r="D44" s="41">
        <f>F42/21500</f>
        <v>549.06976744186045</v>
      </c>
      <c r="F44" s="49"/>
    </row>
    <row r="45" spans="1:6" x14ac:dyDescent="0.3">
      <c r="F45" s="49"/>
    </row>
    <row r="46" spans="1:6" x14ac:dyDescent="0.3">
      <c r="A46" t="s">
        <v>110</v>
      </c>
      <c r="F46" s="49"/>
    </row>
    <row r="47" spans="1:6" x14ac:dyDescent="0.3">
      <c r="A47" t="s">
        <v>72</v>
      </c>
      <c r="B47" s="38">
        <f>C7-C26</f>
        <v>1196.5</v>
      </c>
    </row>
    <row r="48" spans="1:6" x14ac:dyDescent="0.3">
      <c r="A48" t="s">
        <v>71</v>
      </c>
      <c r="B48" s="38">
        <f>D44</f>
        <v>549.06976744186045</v>
      </c>
    </row>
    <row r="49" spans="1:2" x14ac:dyDescent="0.3">
      <c r="A49" s="39" t="s">
        <v>73</v>
      </c>
      <c r="B49" s="38">
        <f>B47+B48</f>
        <v>1745.5697674418604</v>
      </c>
    </row>
  </sheetData>
  <mergeCells count="3">
    <mergeCell ref="A11:A15"/>
    <mergeCell ref="F42:F43"/>
    <mergeCell ref="E42:E43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workbookViewId="0">
      <selection activeCell="B48" sqref="B48"/>
    </sheetView>
  </sheetViews>
  <sheetFormatPr defaultRowHeight="16.5" x14ac:dyDescent="0.3"/>
  <cols>
    <col min="1" max="1" width="15.5" customWidth="1"/>
    <col min="2" max="2" width="23.5" customWidth="1"/>
    <col min="3" max="3" width="11.75" style="2" customWidth="1"/>
    <col min="4" max="5" width="11.375" customWidth="1"/>
  </cols>
  <sheetData>
    <row r="1" spans="1:5" ht="28.5" customHeight="1" x14ac:dyDescent="0.3">
      <c r="A1" s="1" t="s">
        <v>84</v>
      </c>
    </row>
    <row r="3" spans="1:5" x14ac:dyDescent="0.3">
      <c r="A3" s="3" t="s">
        <v>33</v>
      </c>
    </row>
    <row r="4" spans="1:5" ht="18" customHeight="1" x14ac:dyDescent="0.3">
      <c r="A4" s="4" t="s">
        <v>32</v>
      </c>
      <c r="B4" s="5" t="s">
        <v>107</v>
      </c>
      <c r="C4" s="23">
        <v>355</v>
      </c>
      <c r="D4" s="7"/>
      <c r="E4" s="7"/>
    </row>
    <row r="5" spans="1:5" ht="18" customHeight="1" x14ac:dyDescent="0.3">
      <c r="A5" s="5" t="s">
        <v>31</v>
      </c>
      <c r="B5" s="5" t="s">
        <v>107</v>
      </c>
      <c r="C5" s="23"/>
      <c r="D5" s="7"/>
      <c r="E5" s="7"/>
    </row>
    <row r="6" spans="1:5" ht="18" customHeight="1" x14ac:dyDescent="0.3">
      <c r="A6" s="5" t="s">
        <v>29</v>
      </c>
      <c r="B6" s="5" t="s">
        <v>28</v>
      </c>
      <c r="C6" s="23">
        <v>30</v>
      </c>
      <c r="D6" s="7"/>
      <c r="E6" s="7"/>
    </row>
    <row r="7" spans="1:5" x14ac:dyDescent="0.3">
      <c r="B7" s="8" t="s">
        <v>27</v>
      </c>
      <c r="C7" s="9">
        <f>SUM(C4:C6)</f>
        <v>385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26</v>
      </c>
      <c r="B10" s="7"/>
      <c r="C10" s="11"/>
      <c r="D10" s="7"/>
      <c r="E10" s="7"/>
    </row>
    <row r="11" spans="1:5" ht="18" customHeight="1" x14ac:dyDescent="0.3">
      <c r="A11" s="220" t="s">
        <v>25</v>
      </c>
      <c r="B11" s="5" t="s">
        <v>24</v>
      </c>
      <c r="C11" s="12">
        <v>350</v>
      </c>
      <c r="D11" s="7"/>
      <c r="E11" s="7"/>
    </row>
    <row r="12" spans="1:5" ht="18" customHeight="1" x14ac:dyDescent="0.3">
      <c r="A12" s="221"/>
      <c r="B12" s="5" t="s">
        <v>23</v>
      </c>
      <c r="C12" s="12">
        <v>60</v>
      </c>
    </row>
    <row r="13" spans="1:5" ht="18" customHeight="1" x14ac:dyDescent="0.3">
      <c r="A13" s="221"/>
      <c r="B13" s="5" t="s">
        <v>22</v>
      </c>
      <c r="C13" s="12">
        <v>100</v>
      </c>
    </row>
    <row r="14" spans="1:5" ht="18" customHeight="1" x14ac:dyDescent="0.3">
      <c r="A14" s="221"/>
      <c r="B14" s="5" t="s">
        <v>21</v>
      </c>
      <c r="C14" s="12">
        <v>300</v>
      </c>
    </row>
    <row r="15" spans="1:5" ht="18" customHeight="1" x14ac:dyDescent="0.3">
      <c r="A15" s="222"/>
      <c r="B15" s="5" t="s">
        <v>20</v>
      </c>
      <c r="C15" s="12">
        <v>50</v>
      </c>
    </row>
    <row r="16" spans="1:5" ht="18" customHeight="1" x14ac:dyDescent="0.3">
      <c r="A16" s="5" t="s">
        <v>19</v>
      </c>
      <c r="B16" s="5" t="s">
        <v>18</v>
      </c>
      <c r="C16" s="12">
        <v>250</v>
      </c>
    </row>
    <row r="17" spans="1:4" x14ac:dyDescent="0.3">
      <c r="B17" s="13" t="s">
        <v>17</v>
      </c>
      <c r="C17" s="14">
        <f>SUM(C11:C16)</f>
        <v>1110</v>
      </c>
    </row>
    <row r="20" spans="1:4" x14ac:dyDescent="0.3">
      <c r="A20" s="3" t="s">
        <v>16</v>
      </c>
      <c r="B20" s="15" t="s">
        <v>15</v>
      </c>
      <c r="C20" s="16">
        <f>C7-C17</f>
        <v>-725</v>
      </c>
    </row>
    <row r="24" spans="1:4" x14ac:dyDescent="0.3">
      <c r="A24" s="3" t="s">
        <v>14</v>
      </c>
    </row>
    <row r="25" spans="1:4" ht="20.100000000000001" customHeight="1" x14ac:dyDescent="0.3">
      <c r="A25" s="4" t="s">
        <v>95</v>
      </c>
      <c r="B25" s="17" t="s">
        <v>12</v>
      </c>
      <c r="C25" s="18">
        <f>C20/2</f>
        <v>-362.5</v>
      </c>
    </row>
    <row r="26" spans="1:4" ht="20.100000000000001" customHeight="1" x14ac:dyDescent="0.3">
      <c r="A26" s="5" t="s">
        <v>96</v>
      </c>
      <c r="B26" s="17" t="s">
        <v>97</v>
      </c>
      <c r="C26" s="18">
        <f>C20/2</f>
        <v>-362.5</v>
      </c>
      <c r="D26" t="s">
        <v>9</v>
      </c>
    </row>
    <row r="28" spans="1:4" x14ac:dyDescent="0.3">
      <c r="A28" t="s">
        <v>98</v>
      </c>
    </row>
    <row r="29" spans="1:4" x14ac:dyDescent="0.3">
      <c r="A29" s="15" t="s">
        <v>99</v>
      </c>
      <c r="B29" s="15"/>
    </row>
    <row r="30" spans="1:4" ht="18" customHeight="1" x14ac:dyDescent="0.3">
      <c r="A30" s="4" t="s">
        <v>100</v>
      </c>
      <c r="B30" s="6" t="s">
        <v>101</v>
      </c>
      <c r="C30" s="19"/>
    </row>
    <row r="31" spans="1:4" ht="18" customHeight="1" x14ac:dyDescent="0.3">
      <c r="A31" s="4" t="s">
        <v>102</v>
      </c>
      <c r="B31" s="6"/>
      <c r="C31" s="19"/>
    </row>
    <row r="32" spans="1:4" ht="18" customHeight="1" x14ac:dyDescent="0.3">
      <c r="A32" s="4" t="s">
        <v>103</v>
      </c>
      <c r="B32" s="6"/>
      <c r="C32" s="19"/>
    </row>
    <row r="33" spans="1:6" x14ac:dyDescent="0.3">
      <c r="A33" s="15"/>
      <c r="B33" s="20"/>
      <c r="C33" s="21">
        <f>SUM(C30:C32)</f>
        <v>0</v>
      </c>
      <c r="D33" t="s">
        <v>0</v>
      </c>
    </row>
    <row r="36" spans="1:6" ht="17.25" thickBot="1" x14ac:dyDescent="0.35"/>
    <row r="37" spans="1:6" x14ac:dyDescent="0.3">
      <c r="C37" s="28" t="s">
        <v>35</v>
      </c>
      <c r="D37" s="24" t="s">
        <v>39</v>
      </c>
      <c r="E37" s="26" t="s">
        <v>36</v>
      </c>
    </row>
    <row r="38" spans="1:6" ht="17.25" thickBot="1" x14ac:dyDescent="0.35">
      <c r="C38" s="29">
        <v>-363</v>
      </c>
      <c r="D38" s="25">
        <v>0</v>
      </c>
      <c r="E38" s="27">
        <f>C38-D38</f>
        <v>-363</v>
      </c>
    </row>
    <row r="40" spans="1:6" x14ac:dyDescent="0.3">
      <c r="A40" t="s">
        <v>58</v>
      </c>
    </row>
    <row r="41" spans="1:6" x14ac:dyDescent="0.3">
      <c r="A41" s="33" t="s">
        <v>86</v>
      </c>
      <c r="B41" s="33" t="s">
        <v>87</v>
      </c>
      <c r="C41" s="46" t="s">
        <v>88</v>
      </c>
      <c r="D41" s="33" t="s">
        <v>89</v>
      </c>
      <c r="E41" s="33" t="s">
        <v>90</v>
      </c>
      <c r="F41" s="33" t="s">
        <v>91</v>
      </c>
    </row>
    <row r="42" spans="1:6" x14ac:dyDescent="0.3">
      <c r="A42" s="32">
        <v>42139</v>
      </c>
      <c r="B42" s="33" t="s">
        <v>74</v>
      </c>
      <c r="C42" s="33" t="s">
        <v>49</v>
      </c>
      <c r="D42" s="34">
        <v>3800000</v>
      </c>
      <c r="E42" s="232">
        <v>3135000</v>
      </c>
      <c r="F42" s="233">
        <f>SUM(D42:D43)-E42</f>
        <v>7865000</v>
      </c>
    </row>
    <row r="43" spans="1:6" x14ac:dyDescent="0.3">
      <c r="A43" s="32">
        <v>42147</v>
      </c>
      <c r="B43" s="33" t="s">
        <v>75</v>
      </c>
      <c r="C43" s="33" t="s">
        <v>48</v>
      </c>
      <c r="D43" s="34">
        <v>7200000</v>
      </c>
      <c r="E43" s="232"/>
      <c r="F43" s="233"/>
    </row>
    <row r="44" spans="1:6" x14ac:dyDescent="0.3">
      <c r="C44" s="40" t="s">
        <v>70</v>
      </c>
      <c r="D44" s="41">
        <f>F42/21500</f>
        <v>365.81395348837208</v>
      </c>
    </row>
    <row r="46" spans="1:6" x14ac:dyDescent="0.3">
      <c r="A46" t="s">
        <v>108</v>
      </c>
    </row>
    <row r="47" spans="1:6" x14ac:dyDescent="0.3">
      <c r="A47" t="s">
        <v>72</v>
      </c>
      <c r="B47" s="38">
        <f>C7</f>
        <v>385</v>
      </c>
    </row>
    <row r="48" spans="1:6" x14ac:dyDescent="0.3">
      <c r="A48" t="s">
        <v>71</v>
      </c>
      <c r="B48" s="38">
        <f>D44</f>
        <v>365.81395348837208</v>
      </c>
    </row>
    <row r="49" spans="1:2" x14ac:dyDescent="0.3">
      <c r="A49" s="39" t="s">
        <v>73</v>
      </c>
      <c r="B49" s="38">
        <f>B47+B48</f>
        <v>750.81395348837214</v>
      </c>
    </row>
  </sheetData>
  <mergeCells count="3">
    <mergeCell ref="A11:A15"/>
    <mergeCell ref="E42:E43"/>
    <mergeCell ref="F42:F43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19" workbookViewId="0">
      <selection activeCell="B47" sqref="B47"/>
    </sheetView>
  </sheetViews>
  <sheetFormatPr defaultRowHeight="16.5" x14ac:dyDescent="0.3"/>
  <cols>
    <col min="1" max="1" width="15.5" customWidth="1"/>
    <col min="2" max="2" width="23.5" customWidth="1"/>
    <col min="3" max="3" width="11.75" style="2" customWidth="1"/>
    <col min="4" max="4" width="11.375" customWidth="1"/>
    <col min="5" max="5" width="22.75" customWidth="1"/>
    <col min="6" max="6" width="13.875" customWidth="1"/>
  </cols>
  <sheetData>
    <row r="1" spans="1:5" ht="28.5" customHeight="1" x14ac:dyDescent="0.3">
      <c r="A1" s="1" t="s">
        <v>79</v>
      </c>
    </row>
    <row r="3" spans="1:5" x14ac:dyDescent="0.3">
      <c r="A3" s="3" t="s">
        <v>33</v>
      </c>
    </row>
    <row r="4" spans="1:5" ht="18" customHeight="1" x14ac:dyDescent="0.3">
      <c r="A4" s="4" t="s">
        <v>32</v>
      </c>
      <c r="B4" s="5" t="s">
        <v>83</v>
      </c>
      <c r="C4" s="23">
        <v>485</v>
      </c>
      <c r="D4" s="7"/>
      <c r="E4" s="7"/>
    </row>
    <row r="5" spans="1:5" ht="18" customHeight="1" x14ac:dyDescent="0.3">
      <c r="A5" s="5" t="s">
        <v>31</v>
      </c>
      <c r="B5" s="5" t="s">
        <v>83</v>
      </c>
      <c r="C5" s="23">
        <v>0</v>
      </c>
      <c r="D5" s="7"/>
      <c r="E5" s="7"/>
    </row>
    <row r="6" spans="1:5" ht="18" customHeight="1" x14ac:dyDescent="0.3">
      <c r="A6" s="5" t="s">
        <v>29</v>
      </c>
      <c r="B6" s="5" t="s">
        <v>28</v>
      </c>
      <c r="C6" s="23">
        <v>0</v>
      </c>
      <c r="D6" s="7"/>
      <c r="E6" s="7"/>
    </row>
    <row r="7" spans="1:5" x14ac:dyDescent="0.3">
      <c r="B7" s="8" t="s">
        <v>27</v>
      </c>
      <c r="C7" s="9">
        <f>SUM(C4:C6)</f>
        <v>485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26</v>
      </c>
      <c r="B10" s="7"/>
      <c r="C10" s="11"/>
      <c r="D10" s="7"/>
      <c r="E10" s="7"/>
    </row>
    <row r="11" spans="1:5" ht="18" customHeight="1" x14ac:dyDescent="0.3">
      <c r="A11" s="220" t="s">
        <v>25</v>
      </c>
      <c r="B11" s="5" t="s">
        <v>24</v>
      </c>
      <c r="C11" s="12">
        <v>350</v>
      </c>
      <c r="D11" s="7"/>
      <c r="E11" s="7"/>
    </row>
    <row r="12" spans="1:5" ht="18" customHeight="1" x14ac:dyDescent="0.3">
      <c r="A12" s="221"/>
      <c r="B12" s="5" t="s">
        <v>23</v>
      </c>
      <c r="C12" s="12">
        <v>60</v>
      </c>
    </row>
    <row r="13" spans="1:5" ht="18" customHeight="1" x14ac:dyDescent="0.3">
      <c r="A13" s="221"/>
      <c r="B13" s="5" t="s">
        <v>22</v>
      </c>
      <c r="C13" s="12">
        <v>100</v>
      </c>
    </row>
    <row r="14" spans="1:5" ht="18" customHeight="1" x14ac:dyDescent="0.3">
      <c r="A14" s="221"/>
      <c r="B14" s="5" t="s">
        <v>21</v>
      </c>
      <c r="C14" s="12">
        <v>300</v>
      </c>
    </row>
    <row r="15" spans="1:5" ht="18" customHeight="1" x14ac:dyDescent="0.3">
      <c r="A15" s="222"/>
      <c r="B15" s="5" t="s">
        <v>20</v>
      </c>
      <c r="C15" s="12">
        <v>50</v>
      </c>
    </row>
    <row r="16" spans="1:5" ht="18" customHeight="1" x14ac:dyDescent="0.3">
      <c r="A16" s="5" t="s">
        <v>19</v>
      </c>
      <c r="B16" s="5" t="s">
        <v>18</v>
      </c>
      <c r="C16" s="12">
        <v>250</v>
      </c>
    </row>
    <row r="17" spans="1:4" x14ac:dyDescent="0.3">
      <c r="B17" s="13" t="s">
        <v>17</v>
      </c>
      <c r="C17" s="14">
        <f>SUM(C11:C16)</f>
        <v>1110</v>
      </c>
    </row>
    <row r="20" spans="1:4" x14ac:dyDescent="0.3">
      <c r="A20" s="3" t="s">
        <v>16</v>
      </c>
      <c r="B20" s="15" t="s">
        <v>15</v>
      </c>
      <c r="C20" s="16">
        <f>C7-C17</f>
        <v>-625</v>
      </c>
    </row>
    <row r="24" spans="1:4" x14ac:dyDescent="0.3">
      <c r="A24" s="3" t="s">
        <v>14</v>
      </c>
    </row>
    <row r="25" spans="1:4" ht="20.100000000000001" customHeight="1" x14ac:dyDescent="0.3">
      <c r="A25" s="4" t="s">
        <v>13</v>
      </c>
      <c r="B25" s="17" t="s">
        <v>12</v>
      </c>
      <c r="C25" s="18">
        <f>C20/2</f>
        <v>-312.5</v>
      </c>
    </row>
    <row r="26" spans="1:4" ht="20.100000000000001" customHeight="1" x14ac:dyDescent="0.3">
      <c r="A26" s="5" t="s">
        <v>11</v>
      </c>
      <c r="B26" s="17" t="s">
        <v>10</v>
      </c>
      <c r="C26" s="18">
        <f>C20/2</f>
        <v>-312.5</v>
      </c>
      <c r="D26" t="s">
        <v>9</v>
      </c>
    </row>
    <row r="28" spans="1:4" x14ac:dyDescent="0.3">
      <c r="A28" t="s">
        <v>8</v>
      </c>
    </row>
    <row r="29" spans="1:4" x14ac:dyDescent="0.3">
      <c r="A29" s="15" t="s">
        <v>76</v>
      </c>
      <c r="B29" s="15"/>
    </row>
    <row r="30" spans="1:4" ht="18" customHeight="1" x14ac:dyDescent="0.3">
      <c r="A30" s="4" t="s">
        <v>77</v>
      </c>
      <c r="B30" s="6" t="s">
        <v>5</v>
      </c>
      <c r="C30" s="19"/>
    </row>
    <row r="31" spans="1:4" ht="18" customHeight="1" x14ac:dyDescent="0.3">
      <c r="A31" s="4" t="s">
        <v>4</v>
      </c>
      <c r="B31" s="6" t="s">
        <v>78</v>
      </c>
      <c r="C31" s="19">
        <v>17</v>
      </c>
    </row>
    <row r="32" spans="1:4" ht="18" customHeight="1" x14ac:dyDescent="0.3">
      <c r="A32" s="4" t="s">
        <v>2</v>
      </c>
      <c r="B32" s="6"/>
      <c r="C32" s="19"/>
    </row>
    <row r="33" spans="1:6" x14ac:dyDescent="0.3">
      <c r="A33" s="15"/>
      <c r="B33" s="20"/>
      <c r="C33" s="21">
        <f>SUM(C30:C32)</f>
        <v>17</v>
      </c>
      <c r="D33" t="s">
        <v>0</v>
      </c>
    </row>
    <row r="35" spans="1:6" x14ac:dyDescent="0.3">
      <c r="A35" s="42" t="s">
        <v>81</v>
      </c>
      <c r="B35" s="43" t="s">
        <v>82</v>
      </c>
      <c r="C35" s="44"/>
      <c r="D35" s="44">
        <f>C33+C7</f>
        <v>502</v>
      </c>
    </row>
    <row r="36" spans="1:6" ht="17.25" thickBot="1" x14ac:dyDescent="0.35"/>
    <row r="37" spans="1:6" x14ac:dyDescent="0.3">
      <c r="C37" s="28" t="s">
        <v>35</v>
      </c>
      <c r="D37" s="24" t="s">
        <v>39</v>
      </c>
      <c r="E37" s="26" t="s">
        <v>36</v>
      </c>
    </row>
    <row r="38" spans="1:6" ht="17.25" thickBot="1" x14ac:dyDescent="0.35">
      <c r="C38" s="29">
        <f>C26</f>
        <v>-312.5</v>
      </c>
      <c r="D38" s="25">
        <f>C33</f>
        <v>17</v>
      </c>
      <c r="E38" s="27">
        <f>C38-D38</f>
        <v>-329.5</v>
      </c>
    </row>
    <row r="40" spans="1:6" x14ac:dyDescent="0.3">
      <c r="A40" t="s">
        <v>58</v>
      </c>
    </row>
    <row r="41" spans="1:6" x14ac:dyDescent="0.3">
      <c r="A41" s="33" t="s">
        <v>86</v>
      </c>
      <c r="B41" s="33" t="s">
        <v>87</v>
      </c>
      <c r="C41" s="46" t="s">
        <v>88</v>
      </c>
      <c r="D41" s="33" t="s">
        <v>89</v>
      </c>
      <c r="E41" s="33" t="s">
        <v>90</v>
      </c>
      <c r="F41" s="33" t="s">
        <v>91</v>
      </c>
    </row>
    <row r="42" spans="1:6" x14ac:dyDescent="0.3">
      <c r="A42" s="32">
        <v>42181</v>
      </c>
      <c r="B42" s="33" t="s">
        <v>80</v>
      </c>
      <c r="C42" s="33" t="s">
        <v>49</v>
      </c>
      <c r="D42" s="45">
        <v>2365000</v>
      </c>
      <c r="E42" s="47">
        <v>0</v>
      </c>
      <c r="F42" s="45">
        <f>D42-E42</f>
        <v>2365000</v>
      </c>
    </row>
    <row r="43" spans="1:6" x14ac:dyDescent="0.3">
      <c r="E43" s="40" t="s">
        <v>70</v>
      </c>
      <c r="F43" s="41">
        <f>F42/21500</f>
        <v>110</v>
      </c>
    </row>
    <row r="45" spans="1:6" x14ac:dyDescent="0.3">
      <c r="A45" t="s">
        <v>106</v>
      </c>
    </row>
    <row r="46" spans="1:6" x14ac:dyDescent="0.3">
      <c r="A46" t="s">
        <v>72</v>
      </c>
      <c r="B46" s="38">
        <f>C7</f>
        <v>485</v>
      </c>
    </row>
    <row r="47" spans="1:6" x14ac:dyDescent="0.3">
      <c r="A47" t="s">
        <v>71</v>
      </c>
      <c r="B47" s="38">
        <f>F43</f>
        <v>110</v>
      </c>
    </row>
    <row r="48" spans="1:6" x14ac:dyDescent="0.3">
      <c r="A48" s="39" t="s">
        <v>73</v>
      </c>
      <c r="B48" s="38">
        <f>B46+B47</f>
        <v>595</v>
      </c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A31" workbookViewId="0">
      <selection activeCell="D36" sqref="D36"/>
    </sheetView>
  </sheetViews>
  <sheetFormatPr defaultRowHeight="16.5" x14ac:dyDescent="0.3"/>
  <cols>
    <col min="1" max="1" width="27.375" customWidth="1"/>
    <col min="2" max="2" width="28.125" customWidth="1"/>
    <col min="3" max="3" width="11.75" style="2" customWidth="1"/>
    <col min="4" max="4" width="11" bestFit="1" customWidth="1"/>
    <col min="5" max="5" width="22.875" customWidth="1"/>
    <col min="6" max="6" width="32.125" bestFit="1" customWidth="1"/>
  </cols>
  <sheetData>
    <row r="1" spans="1:5" x14ac:dyDescent="0.3">
      <c r="A1" s="1" t="s">
        <v>111</v>
      </c>
    </row>
    <row r="3" spans="1:5" x14ac:dyDescent="0.3">
      <c r="A3" s="3" t="s">
        <v>33</v>
      </c>
    </row>
    <row r="4" spans="1:5" x14ac:dyDescent="0.3">
      <c r="A4" s="4" t="s">
        <v>32</v>
      </c>
      <c r="B4" s="5" t="s">
        <v>112</v>
      </c>
      <c r="C4" s="23">
        <v>1330</v>
      </c>
      <c r="D4" s="7"/>
      <c r="E4" s="7"/>
    </row>
    <row r="5" spans="1:5" x14ac:dyDescent="0.3">
      <c r="A5" s="5" t="s">
        <v>31</v>
      </c>
      <c r="B5" s="5" t="s">
        <v>112</v>
      </c>
      <c r="C5" s="23"/>
      <c r="D5" s="7"/>
      <c r="E5" s="7"/>
    </row>
    <row r="6" spans="1:5" x14ac:dyDescent="0.3">
      <c r="A6" s="5" t="s">
        <v>113</v>
      </c>
      <c r="B6" s="5" t="s">
        <v>114</v>
      </c>
      <c r="C6" s="23">
        <v>1132</v>
      </c>
      <c r="D6" s="7"/>
      <c r="E6" s="7"/>
    </row>
    <row r="7" spans="1:5" x14ac:dyDescent="0.3">
      <c r="B7" s="8" t="s">
        <v>27</v>
      </c>
      <c r="C7" s="9">
        <f>SUM(C4:C6)</f>
        <v>2462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115</v>
      </c>
      <c r="B10" s="7"/>
      <c r="C10" s="11"/>
      <c r="D10" s="7"/>
      <c r="E10" s="7"/>
    </row>
    <row r="11" spans="1:5" x14ac:dyDescent="0.3">
      <c r="A11" s="220" t="s">
        <v>116</v>
      </c>
      <c r="B11" s="5" t="s">
        <v>24</v>
      </c>
      <c r="C11" s="12">
        <v>350</v>
      </c>
      <c r="D11" s="7"/>
      <c r="E11" s="7"/>
    </row>
    <row r="12" spans="1:5" x14ac:dyDescent="0.3">
      <c r="A12" s="221"/>
      <c r="B12" s="5" t="s">
        <v>23</v>
      </c>
      <c r="C12" s="12">
        <v>80</v>
      </c>
    </row>
    <row r="13" spans="1:5" x14ac:dyDescent="0.3">
      <c r="A13" s="221"/>
      <c r="B13" s="5" t="s">
        <v>22</v>
      </c>
      <c r="C13" s="12">
        <v>150</v>
      </c>
    </row>
    <row r="14" spans="1:5" x14ac:dyDescent="0.3">
      <c r="A14" s="221"/>
      <c r="B14" s="5" t="s">
        <v>117</v>
      </c>
      <c r="C14" s="12">
        <v>300</v>
      </c>
    </row>
    <row r="15" spans="1:5" x14ac:dyDescent="0.3">
      <c r="A15" s="222"/>
      <c r="B15" s="5" t="s">
        <v>20</v>
      </c>
      <c r="C15" s="12">
        <v>50</v>
      </c>
    </row>
    <row r="16" spans="1:5" x14ac:dyDescent="0.3">
      <c r="A16" s="5" t="s">
        <v>118</v>
      </c>
      <c r="B16" s="5" t="s">
        <v>119</v>
      </c>
      <c r="C16" s="12">
        <v>250</v>
      </c>
    </row>
    <row r="17" spans="1:3" x14ac:dyDescent="0.3">
      <c r="B17" s="13" t="s">
        <v>17</v>
      </c>
      <c r="C17" s="14">
        <f>SUM(C11:C16)</f>
        <v>1180</v>
      </c>
    </row>
    <row r="20" spans="1:3" x14ac:dyDescent="0.3">
      <c r="A20" s="3" t="s">
        <v>16</v>
      </c>
      <c r="B20" s="15" t="s">
        <v>15</v>
      </c>
      <c r="C20" s="16">
        <f>C7-C17</f>
        <v>1282</v>
      </c>
    </row>
    <row r="24" spans="1:3" x14ac:dyDescent="0.3">
      <c r="A24" s="3" t="s">
        <v>14</v>
      </c>
    </row>
    <row r="25" spans="1:3" x14ac:dyDescent="0.3">
      <c r="A25" s="4" t="s">
        <v>13</v>
      </c>
      <c r="B25" s="17" t="s">
        <v>12</v>
      </c>
      <c r="C25" s="18">
        <f>C20/2</f>
        <v>641</v>
      </c>
    </row>
    <row r="26" spans="1:3" x14ac:dyDescent="0.3">
      <c r="A26" s="5" t="s">
        <v>11</v>
      </c>
      <c r="B26" s="17" t="s">
        <v>10</v>
      </c>
      <c r="C26" s="18">
        <f>C20/2</f>
        <v>641</v>
      </c>
    </row>
    <row r="27" spans="1:3" x14ac:dyDescent="0.3">
      <c r="A27" s="5" t="s">
        <v>120</v>
      </c>
      <c r="B27" s="17" t="s">
        <v>121</v>
      </c>
      <c r="C27" s="18">
        <v>-363</v>
      </c>
    </row>
    <row r="28" spans="1:3" x14ac:dyDescent="0.3">
      <c r="A28" s="5" t="s">
        <v>122</v>
      </c>
      <c r="B28" s="17" t="s">
        <v>121</v>
      </c>
      <c r="C28" s="18">
        <v>-313</v>
      </c>
    </row>
    <row r="29" spans="1:3" x14ac:dyDescent="0.3">
      <c r="A29" s="235" t="s">
        <v>132</v>
      </c>
      <c r="B29" s="235"/>
      <c r="C29" s="19">
        <f>C26+C27+C28</f>
        <v>-35</v>
      </c>
    </row>
    <row r="30" spans="1:3" x14ac:dyDescent="0.3">
      <c r="A30" t="s">
        <v>8</v>
      </c>
    </row>
    <row r="31" spans="1:3" x14ac:dyDescent="0.3">
      <c r="A31" s="15" t="s">
        <v>123</v>
      </c>
      <c r="B31" s="15"/>
    </row>
    <row r="32" spans="1:3" x14ac:dyDescent="0.3">
      <c r="A32" s="4" t="s">
        <v>124</v>
      </c>
      <c r="B32" s="6" t="s">
        <v>125</v>
      </c>
      <c r="C32" s="19"/>
    </row>
    <row r="33" spans="1:6" x14ac:dyDescent="0.3">
      <c r="A33" s="4" t="s">
        <v>126</v>
      </c>
      <c r="B33" s="6"/>
      <c r="C33" s="19"/>
    </row>
    <row r="34" spans="1:6" x14ac:dyDescent="0.3">
      <c r="A34" s="4" t="s">
        <v>127</v>
      </c>
      <c r="B34" s="6"/>
      <c r="C34" s="19"/>
    </row>
    <row r="35" spans="1:6" x14ac:dyDescent="0.3">
      <c r="A35" s="15"/>
      <c r="B35" s="20"/>
      <c r="C35" s="21">
        <f>SUM(C32:C34)</f>
        <v>0</v>
      </c>
    </row>
    <row r="36" spans="1:6" x14ac:dyDescent="0.3">
      <c r="A36" s="42" t="s">
        <v>81</v>
      </c>
      <c r="B36" s="43" t="s">
        <v>82</v>
      </c>
      <c r="C36" s="44"/>
      <c r="D36" s="44">
        <f>C35+C7</f>
        <v>2462</v>
      </c>
    </row>
    <row r="38" spans="1:6" x14ac:dyDescent="0.3">
      <c r="A38" t="s">
        <v>58</v>
      </c>
    </row>
    <row r="39" spans="1:6" x14ac:dyDescent="0.3">
      <c r="A39" s="51" t="s">
        <v>86</v>
      </c>
      <c r="B39" s="51" t="s">
        <v>87</v>
      </c>
      <c r="C39" s="46" t="s">
        <v>88</v>
      </c>
      <c r="D39" s="51" t="s">
        <v>89</v>
      </c>
      <c r="E39" s="51" t="s">
        <v>22</v>
      </c>
      <c r="F39" s="51" t="s">
        <v>91</v>
      </c>
    </row>
    <row r="40" spans="1:6" x14ac:dyDescent="0.3">
      <c r="A40" s="32">
        <v>42187</v>
      </c>
      <c r="B40" s="51" t="s">
        <v>133</v>
      </c>
      <c r="C40" s="51" t="s">
        <v>134</v>
      </c>
      <c r="D40" s="45">
        <v>6450000</v>
      </c>
      <c r="E40" s="47">
        <v>1500000</v>
      </c>
      <c r="F40" s="45">
        <f>D40-E40</f>
        <v>4950000</v>
      </c>
    </row>
    <row r="41" spans="1:6" x14ac:dyDescent="0.3">
      <c r="E41" s="50" t="s">
        <v>70</v>
      </c>
      <c r="F41" s="41">
        <f>F40/21500</f>
        <v>230.23255813953489</v>
      </c>
    </row>
    <row r="43" spans="1:6" ht="17.25" thickBot="1" x14ac:dyDescent="0.35"/>
    <row r="44" spans="1:6" x14ac:dyDescent="0.3">
      <c r="C44" s="28" t="s">
        <v>128</v>
      </c>
      <c r="D44" s="24" t="s">
        <v>129</v>
      </c>
      <c r="E44" s="26" t="s">
        <v>130</v>
      </c>
    </row>
    <row r="45" spans="1:6" ht="17.25" thickBot="1" x14ac:dyDescent="0.35">
      <c r="C45" s="29">
        <f>C26+C27+C28</f>
        <v>-35</v>
      </c>
      <c r="D45" s="25">
        <f>C35</f>
        <v>0</v>
      </c>
      <c r="E45" s="27">
        <f>C45-D45</f>
        <v>-35</v>
      </c>
      <c r="F45" t="s">
        <v>131</v>
      </c>
    </row>
    <row r="47" spans="1:6" x14ac:dyDescent="0.3">
      <c r="A47" t="s">
        <v>135</v>
      </c>
    </row>
    <row r="48" spans="1:6" x14ac:dyDescent="0.3">
      <c r="A48" t="s">
        <v>72</v>
      </c>
      <c r="B48" s="38">
        <f>C7</f>
        <v>2462</v>
      </c>
    </row>
    <row r="49" spans="1:2" x14ac:dyDescent="0.3">
      <c r="A49" t="s">
        <v>71</v>
      </c>
      <c r="B49" s="38">
        <f>F41</f>
        <v>230.23255813953489</v>
      </c>
    </row>
    <row r="50" spans="1:2" x14ac:dyDescent="0.3">
      <c r="A50" s="39" t="s">
        <v>73</v>
      </c>
      <c r="B50" s="38">
        <f>B48+B49</f>
        <v>2692.2325581395348</v>
      </c>
    </row>
  </sheetData>
  <mergeCells count="2">
    <mergeCell ref="A11:A15"/>
    <mergeCell ref="A29:B29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19" workbookViewId="0">
      <selection activeCell="C45" sqref="C45"/>
    </sheetView>
  </sheetViews>
  <sheetFormatPr defaultRowHeight="16.5" x14ac:dyDescent="0.3"/>
  <cols>
    <col min="1" max="1" width="27.375" customWidth="1"/>
    <col min="2" max="2" width="28.125" customWidth="1"/>
    <col min="3" max="3" width="11.75" style="2" customWidth="1"/>
    <col min="4" max="4" width="11" bestFit="1" customWidth="1"/>
    <col min="5" max="5" width="22.875" customWidth="1"/>
    <col min="6" max="6" width="32.125" bestFit="1" customWidth="1"/>
  </cols>
  <sheetData>
    <row r="1" spans="1:5" x14ac:dyDescent="0.3">
      <c r="A1" s="1" t="s">
        <v>138</v>
      </c>
    </row>
    <row r="3" spans="1:5" x14ac:dyDescent="0.3">
      <c r="A3" s="3" t="s">
        <v>33</v>
      </c>
    </row>
    <row r="4" spans="1:5" x14ac:dyDescent="0.3">
      <c r="A4" s="4" t="s">
        <v>32</v>
      </c>
      <c r="B4" s="5" t="s">
        <v>139</v>
      </c>
      <c r="C4" s="23">
        <v>1170</v>
      </c>
      <c r="D4" s="7"/>
      <c r="E4" s="7"/>
    </row>
    <row r="5" spans="1:5" x14ac:dyDescent="0.3">
      <c r="A5" s="5" t="s">
        <v>31</v>
      </c>
      <c r="B5" s="5" t="s">
        <v>139</v>
      </c>
      <c r="C5" s="23">
        <v>53</v>
      </c>
      <c r="D5" s="7"/>
      <c r="E5" s="7"/>
    </row>
    <row r="6" spans="1:5" x14ac:dyDescent="0.3">
      <c r="A6" s="5" t="s">
        <v>29</v>
      </c>
      <c r="B6" s="5" t="s">
        <v>28</v>
      </c>
      <c r="C6" s="23">
        <v>60</v>
      </c>
      <c r="D6" s="7"/>
      <c r="E6" s="7"/>
    </row>
    <row r="7" spans="1:5" x14ac:dyDescent="0.3">
      <c r="B7" s="8" t="s">
        <v>27</v>
      </c>
      <c r="C7" s="9">
        <f>SUM(C4:C6)</f>
        <v>1283</v>
      </c>
      <c r="D7" s="7"/>
      <c r="E7" s="7"/>
    </row>
    <row r="8" spans="1:5" x14ac:dyDescent="0.3">
      <c r="B8" s="8"/>
      <c r="C8" s="10"/>
      <c r="D8" s="7"/>
      <c r="E8" s="7"/>
    </row>
    <row r="9" spans="1:5" x14ac:dyDescent="0.3">
      <c r="B9" s="7"/>
      <c r="C9" s="11"/>
      <c r="D9" s="7"/>
      <c r="E9" s="7"/>
    </row>
    <row r="10" spans="1:5" x14ac:dyDescent="0.3">
      <c r="A10" s="3" t="s">
        <v>115</v>
      </c>
      <c r="B10" s="7"/>
      <c r="C10" s="11"/>
      <c r="D10" s="7"/>
      <c r="E10" s="7"/>
    </row>
    <row r="11" spans="1:5" x14ac:dyDescent="0.3">
      <c r="A11" s="220" t="s">
        <v>25</v>
      </c>
      <c r="B11" s="5" t="s">
        <v>24</v>
      </c>
      <c r="C11" s="12">
        <v>350</v>
      </c>
      <c r="D11" s="7"/>
      <c r="E11" s="7"/>
    </row>
    <row r="12" spans="1:5" x14ac:dyDescent="0.3">
      <c r="A12" s="221"/>
      <c r="B12" s="5" t="s">
        <v>23</v>
      </c>
      <c r="C12" s="12">
        <v>80</v>
      </c>
    </row>
    <row r="13" spans="1:5" x14ac:dyDescent="0.3">
      <c r="A13" s="221"/>
      <c r="B13" s="5" t="s">
        <v>22</v>
      </c>
      <c r="C13" s="12">
        <v>100</v>
      </c>
    </row>
    <row r="14" spans="1:5" x14ac:dyDescent="0.3">
      <c r="A14" s="221"/>
      <c r="B14" s="5" t="s">
        <v>117</v>
      </c>
      <c r="C14" s="12">
        <v>300</v>
      </c>
    </row>
    <row r="15" spans="1:5" x14ac:dyDescent="0.3">
      <c r="A15" s="222"/>
      <c r="B15" s="5" t="s">
        <v>20</v>
      </c>
      <c r="C15" s="12">
        <v>50</v>
      </c>
    </row>
    <row r="16" spans="1:5" x14ac:dyDescent="0.3">
      <c r="A16" s="5" t="s">
        <v>118</v>
      </c>
      <c r="B16" s="5" t="s">
        <v>18</v>
      </c>
      <c r="C16" s="12">
        <v>250</v>
      </c>
    </row>
    <row r="17" spans="1:3" x14ac:dyDescent="0.3">
      <c r="B17" s="13" t="s">
        <v>17</v>
      </c>
      <c r="C17" s="14">
        <f>SUM(C11:C16)</f>
        <v>1130</v>
      </c>
    </row>
    <row r="20" spans="1:3" x14ac:dyDescent="0.3">
      <c r="A20" s="3" t="s">
        <v>16</v>
      </c>
      <c r="B20" s="15" t="s">
        <v>15</v>
      </c>
      <c r="C20" s="16">
        <f>C7-C17</f>
        <v>153</v>
      </c>
    </row>
    <row r="24" spans="1:3" x14ac:dyDescent="0.3">
      <c r="A24" s="3" t="s">
        <v>14</v>
      </c>
    </row>
    <row r="25" spans="1:3" x14ac:dyDescent="0.3">
      <c r="A25" s="4" t="s">
        <v>13</v>
      </c>
      <c r="B25" s="17" t="s">
        <v>12</v>
      </c>
      <c r="C25" s="18">
        <v>77</v>
      </c>
    </row>
    <row r="26" spans="1:3" x14ac:dyDescent="0.3">
      <c r="A26" s="5" t="s">
        <v>11</v>
      </c>
      <c r="B26" s="17" t="s">
        <v>10</v>
      </c>
      <c r="C26" s="18">
        <f>C20-C25</f>
        <v>76</v>
      </c>
    </row>
    <row r="27" spans="1:3" x14ac:dyDescent="0.3">
      <c r="A27" s="5"/>
      <c r="B27" s="17" t="s">
        <v>140</v>
      </c>
      <c r="C27" s="18">
        <v>-35</v>
      </c>
    </row>
    <row r="28" spans="1:3" x14ac:dyDescent="0.3">
      <c r="A28" s="15" t="s">
        <v>7</v>
      </c>
      <c r="B28" s="15"/>
    </row>
    <row r="29" spans="1:3" x14ac:dyDescent="0.3">
      <c r="A29" s="4" t="s">
        <v>77</v>
      </c>
      <c r="B29" s="6" t="s">
        <v>5</v>
      </c>
      <c r="C29" s="19"/>
    </row>
    <row r="30" spans="1:3" x14ac:dyDescent="0.3">
      <c r="A30" s="4" t="s">
        <v>126</v>
      </c>
      <c r="B30" s="6"/>
      <c r="C30" s="19"/>
    </row>
    <row r="31" spans="1:3" x14ac:dyDescent="0.3">
      <c r="A31" s="4" t="s">
        <v>103</v>
      </c>
      <c r="B31" s="6"/>
      <c r="C31" s="19"/>
    </row>
    <row r="32" spans="1:3" x14ac:dyDescent="0.3">
      <c r="A32" s="15"/>
      <c r="B32" s="20"/>
      <c r="C32" s="21">
        <f>SUM(C29:C31)</f>
        <v>0</v>
      </c>
    </row>
    <row r="33" spans="1:6" x14ac:dyDescent="0.3">
      <c r="A33" s="42" t="s">
        <v>81</v>
      </c>
      <c r="B33" s="43" t="s">
        <v>82</v>
      </c>
      <c r="C33" s="44"/>
      <c r="D33" s="44">
        <f>C7-C26-C27</f>
        <v>1242</v>
      </c>
    </row>
    <row r="35" spans="1:6" x14ac:dyDescent="0.3">
      <c r="A35" t="s">
        <v>58</v>
      </c>
    </row>
    <row r="36" spans="1:6" x14ac:dyDescent="0.3">
      <c r="A36" s="53" t="s">
        <v>86</v>
      </c>
      <c r="B36" s="53" t="s">
        <v>87</v>
      </c>
      <c r="C36" s="46" t="s">
        <v>88</v>
      </c>
      <c r="D36" s="53" t="s">
        <v>89</v>
      </c>
      <c r="E36" s="53" t="s">
        <v>22</v>
      </c>
      <c r="F36" s="53" t="s">
        <v>91</v>
      </c>
    </row>
    <row r="37" spans="1:6" x14ac:dyDescent="0.3">
      <c r="A37" s="32">
        <v>42238</v>
      </c>
      <c r="B37" s="53" t="s">
        <v>142</v>
      </c>
      <c r="C37" s="53">
        <v>2</v>
      </c>
      <c r="D37" s="45">
        <v>4200000</v>
      </c>
      <c r="E37" s="47">
        <v>1700000</v>
      </c>
      <c r="F37" s="45">
        <f>D37-E37</f>
        <v>2500000</v>
      </c>
    </row>
    <row r="38" spans="1:6" x14ac:dyDescent="0.3">
      <c r="E38" s="52" t="s">
        <v>70</v>
      </c>
      <c r="F38" s="41">
        <f>(F37)/21500</f>
        <v>116.27906976744185</v>
      </c>
    </row>
    <row r="40" spans="1:6" ht="17.25" thickBot="1" x14ac:dyDescent="0.35"/>
    <row r="41" spans="1:6" x14ac:dyDescent="0.3">
      <c r="C41" s="28" t="s">
        <v>35</v>
      </c>
      <c r="D41" s="24" t="s">
        <v>129</v>
      </c>
      <c r="E41" s="26" t="s">
        <v>36</v>
      </c>
    </row>
    <row r="42" spans="1:6" ht="17.25" thickBot="1" x14ac:dyDescent="0.35">
      <c r="C42" s="29">
        <f>C26+C27</f>
        <v>41</v>
      </c>
      <c r="D42" s="25">
        <f>C32</f>
        <v>0</v>
      </c>
      <c r="E42" s="27">
        <f>C42-D42</f>
        <v>41</v>
      </c>
      <c r="F42" t="s">
        <v>131</v>
      </c>
    </row>
    <row r="44" spans="1:6" x14ac:dyDescent="0.3">
      <c r="A44" t="s">
        <v>141</v>
      </c>
    </row>
    <row r="45" spans="1:6" x14ac:dyDescent="0.3">
      <c r="A45" t="s">
        <v>72</v>
      </c>
      <c r="B45" s="38">
        <f>D33</f>
        <v>1242</v>
      </c>
    </row>
    <row r="46" spans="1:6" s="2" customFormat="1" x14ac:dyDescent="0.3">
      <c r="A46" t="s">
        <v>71</v>
      </c>
      <c r="B46" s="38">
        <f>F38</f>
        <v>116.27906976744185</v>
      </c>
      <c r="D46"/>
      <c r="E46"/>
      <c r="F46"/>
    </row>
    <row r="47" spans="1:6" s="2" customFormat="1" x14ac:dyDescent="0.3">
      <c r="A47" s="39" t="s">
        <v>73</v>
      </c>
      <c r="B47" s="38">
        <f>B45+B46</f>
        <v>1358.2790697674418</v>
      </c>
      <c r="D47"/>
      <c r="E47"/>
      <c r="F47"/>
    </row>
  </sheetData>
  <mergeCells count="1">
    <mergeCell ref="A11:A15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13" workbookViewId="0">
      <selection activeCell="D48" sqref="D48"/>
    </sheetView>
  </sheetViews>
  <sheetFormatPr defaultRowHeight="16.5" x14ac:dyDescent="0.3"/>
  <cols>
    <col min="1" max="1" width="31.25" style="56" bestFit="1" customWidth="1"/>
    <col min="2" max="2" width="23.5" style="56" customWidth="1"/>
    <col min="3" max="3" width="11.75" style="58" customWidth="1"/>
    <col min="4" max="4" width="15" style="56" bestFit="1" customWidth="1"/>
    <col min="5" max="5" width="22.875" style="56" customWidth="1"/>
    <col min="6" max="6" width="15" style="56" bestFit="1" customWidth="1"/>
    <col min="7" max="16384" width="9" style="56"/>
  </cols>
  <sheetData>
    <row r="1" spans="1:5" x14ac:dyDescent="0.3">
      <c r="A1" s="57" t="s">
        <v>143</v>
      </c>
    </row>
    <row r="3" spans="1:5" x14ac:dyDescent="0.3">
      <c r="A3" s="59" t="s">
        <v>33</v>
      </c>
    </row>
    <row r="4" spans="1:5" x14ac:dyDescent="0.3">
      <c r="A4" s="60" t="s">
        <v>32</v>
      </c>
      <c r="B4" s="61" t="s">
        <v>144</v>
      </c>
      <c r="C4" s="78">
        <v>550</v>
      </c>
      <c r="D4" s="63"/>
      <c r="E4" s="63"/>
    </row>
    <row r="5" spans="1:5" x14ac:dyDescent="0.3">
      <c r="A5" s="61" t="s">
        <v>31</v>
      </c>
      <c r="B5" s="61" t="s">
        <v>144</v>
      </c>
      <c r="C5" s="78">
        <v>52</v>
      </c>
      <c r="D5" s="63"/>
      <c r="E5" s="63"/>
    </row>
    <row r="6" spans="1:5" x14ac:dyDescent="0.3">
      <c r="A6" s="61" t="s">
        <v>29</v>
      </c>
      <c r="B6" s="61" t="s">
        <v>28</v>
      </c>
      <c r="C6" s="78"/>
      <c r="D6" s="63"/>
      <c r="E6" s="63"/>
    </row>
    <row r="7" spans="1:5" x14ac:dyDescent="0.3">
      <c r="B7" s="64" t="s">
        <v>27</v>
      </c>
      <c r="C7" s="65">
        <f>SUM(C4:C6)</f>
        <v>602</v>
      </c>
      <c r="D7" s="63"/>
      <c r="E7" s="63"/>
    </row>
    <row r="8" spans="1:5" x14ac:dyDescent="0.3">
      <c r="B8" s="64"/>
      <c r="C8" s="66"/>
      <c r="D8" s="63"/>
      <c r="E8" s="63"/>
    </row>
    <row r="9" spans="1:5" x14ac:dyDescent="0.3">
      <c r="B9" s="63"/>
      <c r="C9" s="67"/>
      <c r="D9" s="63"/>
      <c r="E9" s="63"/>
    </row>
    <row r="10" spans="1:5" x14ac:dyDescent="0.3">
      <c r="A10" s="59" t="s">
        <v>26</v>
      </c>
      <c r="B10" s="63"/>
      <c r="C10" s="67"/>
      <c r="D10" s="63"/>
      <c r="E10" s="63"/>
    </row>
    <row r="11" spans="1:5" x14ac:dyDescent="0.3">
      <c r="A11" s="220" t="s">
        <v>25</v>
      </c>
      <c r="B11" s="61" t="s">
        <v>24</v>
      </c>
      <c r="C11" s="68">
        <v>350</v>
      </c>
      <c r="D11" s="63"/>
      <c r="E11" s="63"/>
    </row>
    <row r="12" spans="1:5" x14ac:dyDescent="0.3">
      <c r="A12" s="221"/>
      <c r="B12" s="61" t="s">
        <v>23</v>
      </c>
      <c r="C12" s="68">
        <v>80</v>
      </c>
    </row>
    <row r="13" spans="1:5" x14ac:dyDescent="0.3">
      <c r="A13" s="221"/>
      <c r="B13" s="61" t="s">
        <v>22</v>
      </c>
      <c r="C13" s="68">
        <v>100</v>
      </c>
    </row>
    <row r="14" spans="1:5" x14ac:dyDescent="0.3">
      <c r="A14" s="221"/>
      <c r="B14" s="61" t="s">
        <v>145</v>
      </c>
      <c r="C14" s="68">
        <v>300</v>
      </c>
    </row>
    <row r="15" spans="1:5" x14ac:dyDescent="0.3">
      <c r="A15" s="222"/>
      <c r="B15" s="61" t="s">
        <v>20</v>
      </c>
      <c r="C15" s="68">
        <v>50</v>
      </c>
    </row>
    <row r="16" spans="1:5" x14ac:dyDescent="0.3">
      <c r="A16" s="61" t="s">
        <v>19</v>
      </c>
      <c r="B16" s="61" t="s">
        <v>18</v>
      </c>
      <c r="C16" s="68">
        <v>250</v>
      </c>
    </row>
    <row r="17" spans="1:4" x14ac:dyDescent="0.3">
      <c r="B17" s="69" t="s">
        <v>17</v>
      </c>
      <c r="C17" s="70">
        <f>SUM(C11:C16)</f>
        <v>1130</v>
      </c>
    </row>
    <row r="20" spans="1:4" x14ac:dyDescent="0.3">
      <c r="A20" s="59" t="s">
        <v>16</v>
      </c>
      <c r="B20" s="71" t="s">
        <v>15</v>
      </c>
      <c r="C20" s="72">
        <f>C7-C17</f>
        <v>-528</v>
      </c>
    </row>
    <row r="24" spans="1:4" x14ac:dyDescent="0.3">
      <c r="A24" s="59" t="s">
        <v>14</v>
      </c>
    </row>
    <row r="25" spans="1:4" x14ac:dyDescent="0.3">
      <c r="A25" s="60" t="s">
        <v>13</v>
      </c>
      <c r="B25" s="73" t="s">
        <v>12</v>
      </c>
      <c r="C25" s="74">
        <f>C20/2</f>
        <v>-264</v>
      </c>
    </row>
    <row r="26" spans="1:4" x14ac:dyDescent="0.3">
      <c r="A26" s="61" t="s">
        <v>11</v>
      </c>
      <c r="B26" s="73" t="s">
        <v>10</v>
      </c>
      <c r="C26" s="74">
        <f>C20/2</f>
        <v>-264</v>
      </c>
      <c r="D26" s="56" t="s">
        <v>9</v>
      </c>
    </row>
    <row r="28" spans="1:4" x14ac:dyDescent="0.3">
      <c r="A28" s="42" t="s">
        <v>81</v>
      </c>
      <c r="B28" s="43" t="s">
        <v>146</v>
      </c>
      <c r="C28" s="44"/>
      <c r="D28" s="44">
        <f>C7</f>
        <v>602</v>
      </c>
    </row>
    <row r="29" spans="1:4" x14ac:dyDescent="0.3">
      <c r="A29" s="56" t="s">
        <v>8</v>
      </c>
    </row>
    <row r="30" spans="1:4" x14ac:dyDescent="0.3">
      <c r="A30" s="71" t="s">
        <v>7</v>
      </c>
      <c r="B30" s="71"/>
    </row>
    <row r="31" spans="1:4" x14ac:dyDescent="0.3">
      <c r="A31" s="60" t="s">
        <v>6</v>
      </c>
      <c r="B31" s="62" t="s">
        <v>5</v>
      </c>
      <c r="C31" s="75"/>
    </row>
    <row r="32" spans="1:4" x14ac:dyDescent="0.3">
      <c r="A32" s="60" t="s">
        <v>4</v>
      </c>
      <c r="B32" s="62"/>
      <c r="C32" s="75"/>
    </row>
    <row r="33" spans="1:6" x14ac:dyDescent="0.3">
      <c r="A33" s="60" t="s">
        <v>103</v>
      </c>
      <c r="B33" s="62"/>
      <c r="C33" s="75"/>
    </row>
    <row r="34" spans="1:6" x14ac:dyDescent="0.3">
      <c r="A34" s="71"/>
      <c r="B34" s="76"/>
      <c r="C34" s="77">
        <f>SUM(C31:C33)</f>
        <v>0</v>
      </c>
      <c r="D34" s="56" t="s">
        <v>0</v>
      </c>
    </row>
    <row r="35" spans="1:6" x14ac:dyDescent="0.3">
      <c r="A35" s="56" t="s">
        <v>58</v>
      </c>
    </row>
    <row r="36" spans="1:6" x14ac:dyDescent="0.3">
      <c r="A36" s="55" t="s">
        <v>86</v>
      </c>
      <c r="B36" s="55" t="s">
        <v>87</v>
      </c>
      <c r="C36" s="46" t="s">
        <v>88</v>
      </c>
      <c r="D36" s="55" t="s">
        <v>89</v>
      </c>
      <c r="E36" s="55" t="s">
        <v>22</v>
      </c>
      <c r="F36" s="55" t="s">
        <v>91</v>
      </c>
    </row>
    <row r="37" spans="1:6" x14ac:dyDescent="0.3">
      <c r="A37" s="32">
        <v>42250</v>
      </c>
      <c r="B37" s="55" t="s">
        <v>150</v>
      </c>
      <c r="C37" s="55">
        <v>2</v>
      </c>
      <c r="D37" s="85">
        <v>7800000</v>
      </c>
      <c r="E37" s="85">
        <v>1700000</v>
      </c>
      <c r="F37" s="85">
        <f>D37-E37</f>
        <v>6100000</v>
      </c>
    </row>
    <row r="38" spans="1:6" x14ac:dyDescent="0.3">
      <c r="A38" s="32">
        <v>42259</v>
      </c>
      <c r="B38" s="55" t="s">
        <v>149</v>
      </c>
      <c r="C38" s="55">
        <v>2</v>
      </c>
      <c r="D38" s="85">
        <v>4000000</v>
      </c>
      <c r="E38" s="85">
        <v>1000000</v>
      </c>
      <c r="F38" s="85">
        <f>D38-E38</f>
        <v>3000000</v>
      </c>
    </row>
    <row r="39" spans="1:6" x14ac:dyDescent="0.3">
      <c r="A39" s="32">
        <v>42272</v>
      </c>
      <c r="B39" s="55" t="s">
        <v>147</v>
      </c>
      <c r="C39" s="55">
        <v>2</v>
      </c>
      <c r="D39" s="85">
        <v>7800000</v>
      </c>
      <c r="E39" s="85">
        <v>1900000</v>
      </c>
      <c r="F39" s="85">
        <f>D39-E39</f>
        <v>5900000</v>
      </c>
    </row>
    <row r="40" spans="1:6" x14ac:dyDescent="0.3">
      <c r="A40" s="32">
        <v>42275</v>
      </c>
      <c r="B40" s="55" t="s">
        <v>148</v>
      </c>
      <c r="C40" s="55">
        <v>2</v>
      </c>
      <c r="D40" s="85">
        <v>6000000</v>
      </c>
      <c r="E40" s="85">
        <v>1000000</v>
      </c>
      <c r="F40" s="85">
        <f>D40-E40</f>
        <v>5000000</v>
      </c>
    </row>
    <row r="41" spans="1:6" x14ac:dyDescent="0.3">
      <c r="E41" s="54" t="s">
        <v>70</v>
      </c>
      <c r="F41" s="41">
        <f>SUM(F37:F40)/22500</f>
        <v>888.88888888888891</v>
      </c>
    </row>
    <row r="42" spans="1:6" ht="17.25" thickBot="1" x14ac:dyDescent="0.35"/>
    <row r="43" spans="1:6" x14ac:dyDescent="0.3">
      <c r="C43" s="83" t="s">
        <v>35</v>
      </c>
      <c r="D43" s="79" t="s">
        <v>129</v>
      </c>
      <c r="E43" s="81" t="s">
        <v>36</v>
      </c>
    </row>
    <row r="44" spans="1:6" ht="17.25" thickBot="1" x14ac:dyDescent="0.35">
      <c r="C44" s="84">
        <f>C26</f>
        <v>-264</v>
      </c>
      <c r="D44" s="80">
        <f>C34</f>
        <v>0</v>
      </c>
      <c r="E44" s="82">
        <f>C44-D44</f>
        <v>-264</v>
      </c>
      <c r="F44" s="56" t="s">
        <v>151</v>
      </c>
    </row>
    <row r="46" spans="1:6" x14ac:dyDescent="0.3">
      <c r="A46" s="56" t="s">
        <v>152</v>
      </c>
    </row>
    <row r="47" spans="1:6" x14ac:dyDescent="0.3">
      <c r="A47" s="56" t="s">
        <v>72</v>
      </c>
      <c r="B47" s="38">
        <f>D28</f>
        <v>602</v>
      </c>
    </row>
    <row r="48" spans="1:6" x14ac:dyDescent="0.3">
      <c r="A48" s="56" t="s">
        <v>71</v>
      </c>
      <c r="B48" s="38">
        <f>F41</f>
        <v>888.88888888888891</v>
      </c>
    </row>
    <row r="49" spans="1:2" x14ac:dyDescent="0.3">
      <c r="A49" s="39" t="s">
        <v>73</v>
      </c>
      <c r="B49" s="38">
        <f>B47+B48</f>
        <v>1490.8888888888889</v>
      </c>
    </row>
  </sheetData>
  <mergeCells count="1">
    <mergeCell ref="A11:A15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수익정산1월 </vt:lpstr>
      <vt:lpstr>수익정산2월</vt:lpstr>
      <vt:lpstr>수익정산3월 </vt:lpstr>
      <vt:lpstr>수익정산4월</vt:lpstr>
      <vt:lpstr>수익정산5월</vt:lpstr>
      <vt:lpstr>수익정산6월</vt:lpstr>
      <vt:lpstr>수익정산7월</vt:lpstr>
      <vt:lpstr>수익정산8월</vt:lpstr>
      <vt:lpstr>수익정산9월</vt:lpstr>
      <vt:lpstr>수익정산10월</vt:lpstr>
      <vt:lpstr>수익정산11월</vt:lpstr>
      <vt:lpstr>수익정산12월</vt:lpstr>
      <vt:lpstr>수익정산 2016년 1월</vt:lpstr>
      <vt:lpstr>수익정산 2016년 2월</vt:lpstr>
      <vt:lpstr>수익정산 2016년 3월</vt:lpstr>
      <vt:lpstr>수익정산 2016년 4월</vt:lpstr>
      <vt:lpstr>수익정산 2016년 5월</vt:lpstr>
      <vt:lpstr>수익정산 2016년 6월</vt:lpstr>
      <vt:lpstr>수익정산 2016년 7월</vt:lpstr>
      <vt:lpstr>수익정산 2016년 8월</vt:lpstr>
      <vt:lpstr>수익정산 2016년 9월</vt:lpstr>
      <vt:lpstr>수익정산 2016년 10월</vt:lpstr>
      <vt:lpstr>수익정산 2016년 11월</vt:lpstr>
      <vt:lpstr>수익정산 2016년 12월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Korea</dc:creator>
  <cp:lastModifiedBy>CTV</cp:lastModifiedBy>
  <cp:lastPrinted>2014-07-15T06:51:41Z</cp:lastPrinted>
  <dcterms:created xsi:type="dcterms:W3CDTF">2014-07-15T08:11:40Z</dcterms:created>
  <dcterms:modified xsi:type="dcterms:W3CDTF">2017-02-13T08:17:20Z</dcterms:modified>
</cp:coreProperties>
</file>